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Сводные данные" sheetId="7" r:id="rId1"/>
    <sheet name="Москва (Россия-24) апр" sheetId="2" r:id="rId2"/>
    <sheet name="Москва (Москва-24) апр" sheetId="4" r:id="rId3"/>
  </sheets>
  <externalReferences>
    <externalReference r:id="rId4"/>
    <externalReference r:id="rId5"/>
  </externalReferences>
  <definedNames>
    <definedName name="amount_notax" localSheetId="2">'Москва (Москва-24) апр'!$AN$21</definedName>
    <definedName name="amount_notax" localSheetId="1">'Москва (Россия-24) апр'!$AN$21</definedName>
    <definedName name="amount_notax">#REF!</definedName>
    <definedName name="amount_wvat" localSheetId="2">'Москва (Москва-24) апр'!$AO$21</definedName>
    <definedName name="amount_wvat" localSheetId="1">'Москва (Россия-24) апр'!$AO$21</definedName>
    <definedName name="amount_wvat">#REF!</definedName>
    <definedName name="brand" localSheetId="2">'Москва (Москва-24) апр'!$B$2</definedName>
    <definedName name="brand" localSheetId="1">'Москва (Россия-24) апр'!$B$2</definedName>
    <definedName name="channel" localSheetId="2">'Москва (Москва-24) апр'!$B$4</definedName>
    <definedName name="channel" localSheetId="1">'Москва (Россия-24) апр'!$B$4</definedName>
    <definedName name="chron" localSheetId="2">'Москва (Москва-24) апр'!$B$6</definedName>
    <definedName name="chron" localSheetId="1">'Москва (Россия-24) апр'!$B$6</definedName>
    <definedName name="cpp_notax" localSheetId="2">'Москва (Москва-24) апр'!$AM$21</definedName>
    <definedName name="cpp_notax" localSheetId="1">'Москва (Россия-24) апр'!$AM$21</definedName>
    <definedName name="cpp_notax">#REF!</definedName>
    <definedName name="customer" localSheetId="2">'Москва (Москва-24) апр'!$B$1</definedName>
    <definedName name="customer" localSheetId="1">'Москва (Россия-24) апр'!$B$1</definedName>
    <definedName name="efir" localSheetId="2">'Москва (Москва-24) апр'!$B$11:$B$20</definedName>
    <definedName name="efir" localSheetId="1">'Москва (Россия-24) апр'!$B$11:$B$20</definedName>
    <definedName name="fixMail" hidden="1">'[1]##'!$I$21</definedName>
    <definedName name="linkedMail" hidden="1">'[2]##'!$C$21</definedName>
    <definedName name="month" localSheetId="2">'Москва (Москва-24) апр'!$B$5</definedName>
    <definedName name="month" localSheetId="1">'Москва (Россия-24) апр'!$B$5</definedName>
    <definedName name="outputs" localSheetId="2">'Москва (Москва-24) апр'!$C$11:$AG$20</definedName>
    <definedName name="outputs" localSheetId="1">'Москва (Россия-24) апр'!$C$11:$AG$20</definedName>
    <definedName name="programs" localSheetId="2">'Москва (Москва-24) апр'!$A$11:$A$20</definedName>
    <definedName name="programs" localSheetId="1">'Москва (Россия-24) апр'!$A$11:$A$20</definedName>
    <definedName name="qty_grp" localSheetId="2">'Москва (Москва-24) апр'!$AK$21</definedName>
    <definedName name="qty_grp" localSheetId="1">'Москва (Россия-24) апр'!$AK$21</definedName>
    <definedName name="qty_grp">#REF!</definedName>
    <definedName name="qty_grpbuy" localSheetId="2">'Москва (Москва-24) апр'!$AL$21</definedName>
    <definedName name="qty_grpbuy" localSheetId="1">'Москва (Россия-24) апр'!$AL$21</definedName>
    <definedName name="qty_grpbuy">#REF!</definedName>
    <definedName name="qty_min" localSheetId="2">'Москва (Москва-24) апр'!$AI$21</definedName>
    <definedName name="qty_min" localSheetId="1">'Москва (Россия-24) апр'!$AI$21</definedName>
    <definedName name="qty_min">#REF!</definedName>
    <definedName name="qty_spot" localSheetId="2">'Москва (Москва-24) апр'!$AH$21</definedName>
    <definedName name="qty_spot" localSheetId="1">'Москва (Россия-24) апр'!$AH$21</definedName>
    <definedName name="qty_spot">#REF!</definedName>
    <definedName name="region" localSheetId="2">'Москва (Москва-24) апр'!$B$7</definedName>
    <definedName name="region" localSheetId="1">'Москва (Россия-24) апр'!$B$7</definedName>
    <definedName name="spisok" localSheetId="0">'Сводные данные'!$A$10:$A$11</definedName>
    <definedName name="summ_tabl" localSheetId="0">'Сводные данные'!$A$9:$M$12</definedName>
    <definedName name="type" localSheetId="2">'Москва (Москва-24) апр'!$B$3</definedName>
    <definedName name="type" localSheetId="1">'Москва (Россия-24) апр'!$B$3</definedName>
    <definedName name="Z_9E2E0630_D707_44ED_99EB_49655CAF97D8_.wvu.Cols" localSheetId="2" hidden="1">'Москва (Москва-24) апр'!#REF!</definedName>
    <definedName name="Z_9E2E0630_D707_44ED_99EB_49655CAF97D8_.wvu.Cols" localSheetId="1" hidden="1">'Москва (Россия-24) апр'!#REF!</definedName>
    <definedName name="Z_9E2E0630_D707_44ED_99EB_49655CAF97D8_.wvu.PrintArea" localSheetId="2" hidden="1">'Москва (Москва-24) апр'!$A$1:$AO$21</definedName>
    <definedName name="Z_9E2E0630_D707_44ED_99EB_49655CAF97D8_.wvu.PrintArea" localSheetId="1" hidden="1">'Москва (Россия-24) апр'!$A$1:$AO$21</definedName>
    <definedName name="Z_9E2E0630_D707_44ED_99EB_49655CAF97D8_.wvu.PrintTitles" localSheetId="2" hidden="1">'Москва (Москва-24) апр'!$1:$10</definedName>
    <definedName name="Z_9E2E0630_D707_44ED_99EB_49655CAF97D8_.wvu.PrintTitles" localSheetId="1" hidden="1">'Москва (Россия-24) апр'!$1:$10</definedName>
    <definedName name="Z_E29E4A73_E7E0_406F_A9A9_E1EA688FE331_.wvu.Cols" localSheetId="2" hidden="1">'Москва (Москва-24) апр'!#REF!</definedName>
    <definedName name="Z_E29E4A73_E7E0_406F_A9A9_E1EA688FE331_.wvu.Cols" localSheetId="1" hidden="1">'Москва (Россия-24) апр'!#REF!</definedName>
    <definedName name="Z_E29E4A73_E7E0_406F_A9A9_E1EA688FE331_.wvu.PrintArea" localSheetId="2" hidden="1">'Москва (Москва-24) апр'!$A$1:$AO$21</definedName>
    <definedName name="Z_E29E4A73_E7E0_406F_A9A9_E1EA688FE331_.wvu.PrintArea" localSheetId="1" hidden="1">'Москва (Россия-24) апр'!$A$1:$AO$21</definedName>
    <definedName name="Z_E29E4A73_E7E0_406F_A9A9_E1EA688FE331_.wvu.PrintTitles" localSheetId="2" hidden="1">'Москва (Москва-24) апр'!$1:$10</definedName>
    <definedName name="Z_E29E4A73_E7E0_406F_A9A9_E1EA688FE331_.wvu.PrintTitles" localSheetId="1" hidden="1">'Москва (Россия-24) апр'!$1:$10</definedName>
    <definedName name="_xlnm.Print_Titles" localSheetId="2">'Москва (Москва-24) апр'!$1:$10</definedName>
    <definedName name="_xlnm.Print_Titles" localSheetId="1">'Москва (Россия-24) апр'!$1:$10</definedName>
    <definedName name="_xlnm.Print_Titles" localSheetId="0">'Сводные данные'!$1:$10</definedName>
    <definedName name="_xlnm.Print_Area" localSheetId="2">'Москва (Москва-24) апр'!$A$1:$AO$21</definedName>
    <definedName name="_xlnm.Print_Area" localSheetId="1">'Москва (Россия-24) апр'!$A$1:$AO$21</definedName>
    <definedName name="_xlnm.Print_Area" localSheetId="0">'Сводные данные'!$A$1:$M$12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2"/>
  <c r="D10" i="7" s="1"/>
  <c r="E10"/>
  <c r="F10"/>
  <c r="G10"/>
  <c r="H10"/>
  <c r="D11"/>
  <c r="E11"/>
  <c r="F11"/>
  <c r="G11"/>
  <c r="H11"/>
  <c r="E12"/>
  <c r="G12" l="1"/>
  <c r="F12"/>
  <c r="H12"/>
  <c r="V6" i="4"/>
  <c r="AL11" l="1"/>
  <c r="AN11" s="1"/>
  <c r="AO11" s="1"/>
  <c r="AL12"/>
  <c r="AN12" s="1"/>
  <c r="AO12" s="1"/>
  <c r="AL13"/>
  <c r="AN13" s="1"/>
  <c r="AO13" s="1"/>
  <c r="AL14"/>
  <c r="AN14" s="1"/>
  <c r="AO14" s="1"/>
  <c r="AL15"/>
  <c r="AN15" s="1"/>
  <c r="AO15" s="1"/>
  <c r="AL16"/>
  <c r="AN16" s="1"/>
  <c r="AO16" s="1"/>
  <c r="AL17"/>
  <c r="AN17" s="1"/>
  <c r="AO17" s="1"/>
  <c r="AL18"/>
  <c r="AN18" s="1"/>
  <c r="AO18" s="1"/>
  <c r="AL19"/>
  <c r="AN19" s="1"/>
  <c r="AO19" s="1"/>
  <c r="AL20"/>
  <c r="AN20" s="1"/>
  <c r="AO20" s="1"/>
  <c r="AH11"/>
  <c r="AI11"/>
  <c r="AK11" s="1"/>
  <c r="AH12"/>
  <c r="AI12"/>
  <c r="AK12" s="1"/>
  <c r="AH13"/>
  <c r="AI13"/>
  <c r="AK13" s="1"/>
  <c r="AH14"/>
  <c r="AI14"/>
  <c r="AK14" s="1"/>
  <c r="AH15"/>
  <c r="AI15"/>
  <c r="AK15" s="1"/>
  <c r="AH16"/>
  <c r="AI16"/>
  <c r="AK16" s="1"/>
  <c r="AH17"/>
  <c r="AI17"/>
  <c r="AK17" s="1"/>
  <c r="AH18"/>
  <c r="AI18"/>
  <c r="AK18" s="1"/>
  <c r="AH19"/>
  <c r="AI19"/>
  <c r="AK19" s="1"/>
  <c r="AH20"/>
  <c r="AI20"/>
  <c r="AK20" s="1"/>
  <c r="AJ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L11" i="2"/>
  <c r="AN11" s="1"/>
  <c r="AO11" s="1"/>
  <c r="AL12"/>
  <c r="AN12" s="1"/>
  <c r="AO12" s="1"/>
  <c r="AL13"/>
  <c r="AN13" s="1"/>
  <c r="AO13" s="1"/>
  <c r="AL14"/>
  <c r="AN14" s="1"/>
  <c r="AO14" s="1"/>
  <c r="AL15"/>
  <c r="AN15" s="1"/>
  <c r="AO15" s="1"/>
  <c r="AL16"/>
  <c r="AN16" s="1"/>
  <c r="AO16" s="1"/>
  <c r="AL17"/>
  <c r="AN17" s="1"/>
  <c r="AO17" s="1"/>
  <c r="AL18"/>
  <c r="AN18" s="1"/>
  <c r="AO18" s="1"/>
  <c r="AL19"/>
  <c r="AN19" s="1"/>
  <c r="AO19" s="1"/>
  <c r="AL20"/>
  <c r="AN20" s="1"/>
  <c r="AO20" s="1"/>
  <c r="AH11"/>
  <c r="AI11"/>
  <c r="AK11" s="1"/>
  <c r="AH12"/>
  <c r="AI12"/>
  <c r="AK12" s="1"/>
  <c r="AH13"/>
  <c r="AI13"/>
  <c r="AK13" s="1"/>
  <c r="AH14"/>
  <c r="AI14"/>
  <c r="AK14" s="1"/>
  <c r="AH15"/>
  <c r="AI15"/>
  <c r="AK15" s="1"/>
  <c r="AH16"/>
  <c r="AI16"/>
  <c r="AK16" s="1"/>
  <c r="AH17"/>
  <c r="AI17"/>
  <c r="AK17" s="1"/>
  <c r="AH18"/>
  <c r="AI18"/>
  <c r="AK18" s="1"/>
  <c r="AH19"/>
  <c r="AI19"/>
  <c r="AK19" s="1"/>
  <c r="AH20"/>
  <c r="AI20"/>
  <c r="AK20" s="1"/>
  <c r="AJ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L21" i="4" l="1"/>
  <c r="AN21" i="2"/>
  <c r="J10" i="7" s="1"/>
  <c r="AK21" i="2"/>
  <c r="AI21"/>
  <c r="AH21" i="4"/>
  <c r="AK21"/>
  <c r="AH21" i="2"/>
  <c r="AO21"/>
  <c r="AI21" i="4"/>
  <c r="AL21" i="2"/>
  <c r="M10" i="7" l="1"/>
  <c r="K10"/>
  <c r="AM21" i="2"/>
  <c r="I10" i="7" s="1"/>
  <c r="AO21" i="4"/>
  <c r="AN21"/>
  <c r="J11" i="7" s="1"/>
  <c r="J12" s="1"/>
  <c r="AM21" i="4" l="1"/>
  <c r="I11" i="7" s="1"/>
  <c r="K11"/>
  <c r="K12" s="1"/>
  <c r="M11"/>
  <c r="M12" s="1"/>
</calcChain>
</file>

<file path=xl/sharedStrings.xml><?xml version="1.0" encoding="utf-8"?>
<sst xmlns="http://schemas.openxmlformats.org/spreadsheetml/2006/main" count="116" uniqueCount="64">
  <si>
    <t xml:space="preserve">Рекламодатель: </t>
  </si>
  <si>
    <t xml:space="preserve">Бренд: </t>
  </si>
  <si>
    <t xml:space="preserve">Тип размещения: </t>
  </si>
  <si>
    <t xml:space="preserve">Телеканал: </t>
  </si>
  <si>
    <t>Период:</t>
  </si>
  <si>
    <t>Хронометраж роликов:</t>
  </si>
  <si>
    <t>География:</t>
  </si>
  <si>
    <t>Программа</t>
  </si>
  <si>
    <t>Время</t>
  </si>
  <si>
    <t>Кол-во спотов</t>
  </si>
  <si>
    <t>Кол-во минут</t>
  </si>
  <si>
    <t>Сред
TVR</t>
  </si>
  <si>
    <t>GRP (20")</t>
  </si>
  <si>
    <t>GRP (20")
баинг</t>
  </si>
  <si>
    <t>CPP (20")
без НДС</t>
  </si>
  <si>
    <t>Итого бюджет,
без НДС</t>
  </si>
  <si>
    <t>Итого бюджет,
с НДС</t>
  </si>
  <si>
    <t>Вести-24 06:57</t>
  </si>
  <si>
    <t>Вести-24 07:27</t>
  </si>
  <si>
    <t>Вести-24 08:27</t>
  </si>
  <si>
    <t>Вести-24 12:57</t>
  </si>
  <si>
    <t>Вести-24 17:57</t>
  </si>
  <si>
    <t>Вести-24 19:27</t>
  </si>
  <si>
    <t>Вести-24 19:57</t>
  </si>
  <si>
    <t>Вести-24 20:27</t>
  </si>
  <si>
    <t>Вести-24 21:57</t>
  </si>
  <si>
    <t>Вести-24 22:57</t>
  </si>
  <si>
    <t>Прямая реклама</t>
  </si>
  <si>
    <t>Россия-24</t>
  </si>
  <si>
    <t>Москва</t>
  </si>
  <si>
    <t>Рекламный блок</t>
  </si>
  <si>
    <t>Москва-24</t>
  </si>
  <si>
    <t>Время начала PrimeTime:</t>
  </si>
  <si>
    <t>Время окончания PrimeTime:</t>
  </si>
  <si>
    <t>All GRP20":</t>
  </si>
  <si>
    <t>PrimeTime GRP20":</t>
  </si>
  <si>
    <t>Процент PrimeTime:</t>
  </si>
  <si>
    <t>Хронометраж</t>
  </si>
  <si>
    <t>GRP20"</t>
  </si>
  <si>
    <t>Доля выходов</t>
  </si>
  <si>
    <t>10"</t>
  </si>
  <si>
    <t>Производитель</t>
  </si>
  <si>
    <t>Разное</t>
  </si>
  <si>
    <t xml:space="preserve">Схема размещения: </t>
  </si>
  <si>
    <t>СВОДНАЯ ТАБЛИЦА ПО РАЗМЕЩЕНИЮ РЕКЛАМЫ НА ТЕЛЕВИДЕНИИ</t>
  </si>
  <si>
    <t>ГОРОД (ТЕЛЕКАНАЛ) МЕСЯЦ</t>
  </si>
  <si>
    <t>Тип размещения</t>
  </si>
  <si>
    <t>Бренд</t>
  </si>
  <si>
    <t>% Прайма</t>
  </si>
  <si>
    <t>Итого
GRP 20"</t>
  </si>
  <si>
    <t>Итого
GRP 20"
баинг</t>
  </si>
  <si>
    <t>Итого
выходов</t>
  </si>
  <si>
    <t>Итого
минут</t>
  </si>
  <si>
    <t>СРР, без НДС</t>
  </si>
  <si>
    <t>Итого бюджет
без НДС</t>
  </si>
  <si>
    <t>Итого бюджет
с НДС</t>
  </si>
  <si>
    <t>ИТОГО:</t>
  </si>
  <si>
    <t>Сводные данные</t>
  </si>
  <si>
    <t>Москва (Россия-24) апр</t>
  </si>
  <si>
    <t>Москва (Москва-24) апр</t>
  </si>
  <si>
    <t>апрель 2022
с НДС</t>
  </si>
  <si>
    <t>Фиксированное</t>
  </si>
  <si>
    <t>Региональное размещение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</si>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</sst>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hh:mm"/>
    <numFmt numFmtId="166" formatCode="#,##0.00&quot;р.&quot;"/>
    <numFmt numFmtId="167" formatCode="h:mm;@"/>
    <numFmt numFmtId="168" formatCode="#,##0.00%"/>
    <numFmt numFmtId="169" formatCode="[$-419]mmmm\ yyyy;@"/>
    <numFmt numFmtId="170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0"/>
      <name val="Arial Cyr"/>
      <charset val="204"/>
    </font>
    <font>
      <sz val="12"/>
      <color indexed="8"/>
      <name val="Tahoma"/>
      <family val="2"/>
      <charset val="204"/>
    </font>
    <font>
      <sz val="10"/>
      <name val="Tahoma"/>
      <family val="2"/>
      <charset val="204"/>
    </font>
    <font>
      <u/>
      <sz val="6"/>
      <color indexed="12"/>
      <name val="Arial"/>
      <family val="2"/>
      <charset val="204"/>
    </font>
    <font>
      <u/>
      <sz val="12"/>
      <color indexed="12"/>
      <name val="Tahoma"/>
      <family val="2"/>
      <charset val="204"/>
    </font>
    <font>
      <b/>
      <sz val="14"/>
      <name val="Tahoma"/>
      <family val="2"/>
      <charset val="204"/>
    </font>
    <font>
      <u/>
      <sz val="14"/>
      <color indexed="12"/>
      <name val="Tahoma"/>
      <family val="2"/>
      <charset val="204"/>
    </font>
    <font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</cellStyleXfs>
  <cellXfs count="133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1" fontId="3" fillId="0" borderId="0" xfId="2" applyNumberFormat="1" applyFont="1" applyFill="1" applyAlignment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1" fontId="3" fillId="0" borderId="0" xfId="2" applyNumberFormat="1" applyFont="1" applyFill="1" applyBorder="1" applyAlignment="1" applyProtection="1">
      <alignment vertical="center"/>
      <protection locked="0"/>
    </xf>
    <xf numFmtId="1" fontId="2" fillId="0" borderId="3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2" applyNumberFormat="1" applyFont="1" applyFill="1" applyBorder="1" applyAlignment="1" applyProtection="1">
      <alignment horizontal="center" vertical="center"/>
      <protection locked="0"/>
    </xf>
    <xf numFmtId="1" fontId="2" fillId="0" borderId="11" xfId="2" applyNumberFormat="1" applyFont="1" applyFill="1" applyBorder="1" applyAlignment="1" applyProtection="1">
      <alignment horizontal="center" vertical="center"/>
      <protection locked="0"/>
    </xf>
    <xf numFmtId="49" fontId="5" fillId="0" borderId="15" xfId="5" applyNumberFormat="1" applyFont="1" applyFill="1" applyBorder="1" applyAlignment="1" applyProtection="1">
      <alignment horizontal="left" vertical="top"/>
      <protection locked="0"/>
    </xf>
    <xf numFmtId="165" fontId="5" fillId="0" borderId="16" xfId="5" applyNumberFormat="1" applyFont="1" applyFill="1" applyBorder="1" applyAlignment="1" applyProtection="1">
      <alignment horizontal="center" vertical="top"/>
      <protection locked="0"/>
    </xf>
    <xf numFmtId="1" fontId="5" fillId="0" borderId="17" xfId="5" applyNumberFormat="1" applyFont="1" applyFill="1" applyBorder="1" applyAlignment="1" applyProtection="1">
      <alignment horizontal="center" vertical="center"/>
      <protection locked="0"/>
    </xf>
    <xf numFmtId="1" fontId="5" fillId="0" borderId="18" xfId="5" applyNumberFormat="1" applyFont="1" applyFill="1" applyBorder="1" applyAlignment="1" applyProtection="1">
      <alignment horizontal="center" vertical="center"/>
      <protection locked="0"/>
    </xf>
    <xf numFmtId="1" fontId="5" fillId="0" borderId="19" xfId="5" applyNumberFormat="1" applyFont="1" applyFill="1" applyBorder="1" applyAlignment="1" applyProtection="1">
      <alignment horizontal="center" vertical="center"/>
      <protection locked="0"/>
    </xf>
    <xf numFmtId="1" fontId="3" fillId="0" borderId="15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19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15" xfId="5" applyNumberFormat="1" applyFont="1" applyFill="1" applyBorder="1" applyAlignment="1" applyProtection="1">
      <alignment horizontal="center" vertical="center"/>
      <protection locked="0"/>
    </xf>
    <xf numFmtId="2" fontId="3" fillId="0" borderId="18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17" xfId="1" applyNumberFormat="1" applyFont="1" applyFill="1" applyBorder="1" applyAlignment="1" applyProtection="1">
      <alignment horizontal="right" vertical="center"/>
      <protection locked="0"/>
    </xf>
    <xf numFmtId="166" fontId="3" fillId="0" borderId="18" xfId="1" applyNumberFormat="1" applyFont="1" applyFill="1" applyBorder="1" applyAlignment="1" applyProtection="1">
      <alignment horizontal="right" vertical="center"/>
      <protection locked="0"/>
    </xf>
    <xf numFmtId="166" fontId="3" fillId="0" borderId="16" xfId="2" applyNumberFormat="1" applyFont="1" applyFill="1" applyBorder="1" applyAlignment="1" applyProtection="1">
      <alignment vertical="center" wrapText="1"/>
      <protection locked="0"/>
    </xf>
    <xf numFmtId="1" fontId="3" fillId="0" borderId="20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21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20" xfId="5" applyNumberFormat="1" applyFont="1" applyFill="1" applyBorder="1" applyAlignment="1" applyProtection="1">
      <alignment horizontal="center" vertical="center"/>
      <protection locked="0"/>
    </xf>
    <xf numFmtId="2" fontId="3" fillId="0" borderId="22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22" xfId="1" applyNumberFormat="1" applyFont="1" applyFill="1" applyBorder="1" applyAlignment="1" applyProtection="1">
      <alignment horizontal="right" vertical="center"/>
      <protection locked="0"/>
    </xf>
    <xf numFmtId="166" fontId="3" fillId="0" borderId="24" xfId="2" applyNumberFormat="1" applyFont="1" applyFill="1" applyBorder="1" applyAlignment="1" applyProtection="1">
      <alignment vertical="center" wrapText="1"/>
      <protection locked="0"/>
    </xf>
    <xf numFmtId="49" fontId="5" fillId="0" borderId="8" xfId="5" applyNumberFormat="1" applyFont="1" applyFill="1" applyBorder="1" applyAlignment="1" applyProtection="1">
      <alignment horizontal="left" vertical="top"/>
      <protection locked="0"/>
    </xf>
    <xf numFmtId="165" fontId="5" fillId="0" borderId="9" xfId="5" applyNumberFormat="1" applyFont="1" applyFill="1" applyBorder="1" applyAlignment="1" applyProtection="1">
      <alignment horizontal="center" vertical="top"/>
      <protection locked="0"/>
    </xf>
    <xf numFmtId="1" fontId="5" fillId="0" borderId="25" xfId="5" applyNumberFormat="1" applyFont="1" applyFill="1" applyBorder="1" applyAlignment="1" applyProtection="1">
      <alignment horizontal="center" vertical="center"/>
      <protection locked="0"/>
    </xf>
    <xf numFmtId="1" fontId="5" fillId="0" borderId="26" xfId="5" applyNumberFormat="1" applyFont="1" applyFill="1" applyBorder="1" applyAlignment="1" applyProtection="1">
      <alignment horizontal="center" vertical="center"/>
      <protection locked="0"/>
    </xf>
    <xf numFmtId="1" fontId="5" fillId="0" borderId="27" xfId="5" applyNumberFormat="1" applyFont="1" applyFill="1" applyBorder="1" applyAlignment="1" applyProtection="1">
      <alignment horizontal="center" vertical="center"/>
      <protection locked="0"/>
    </xf>
    <xf numFmtId="1" fontId="3" fillId="0" borderId="28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28" xfId="5" applyNumberFormat="1" applyFont="1" applyFill="1" applyBorder="1" applyAlignment="1" applyProtection="1">
      <alignment horizontal="center" vertical="center"/>
      <protection locked="0"/>
    </xf>
    <xf numFmtId="2" fontId="3" fillId="0" borderId="30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30" xfId="1" applyNumberFormat="1" applyFont="1" applyFill="1" applyBorder="1" applyAlignment="1" applyProtection="1">
      <alignment horizontal="right" vertical="center"/>
      <protection locked="0"/>
    </xf>
    <xf numFmtId="166" fontId="3" fillId="0" borderId="31" xfId="2" applyNumberFormat="1" applyFont="1" applyFill="1" applyBorder="1" applyAlignment="1" applyProtection="1">
      <alignment vertical="center" wrapText="1"/>
      <protection locked="0"/>
    </xf>
    <xf numFmtId="0" fontId="2" fillId="0" borderId="32" xfId="2" applyFont="1" applyFill="1" applyBorder="1" applyAlignment="1" applyProtection="1">
      <alignment vertical="center"/>
      <protection locked="0"/>
    </xf>
    <xf numFmtId="0" fontId="2" fillId="0" borderId="33" xfId="2" applyFont="1" applyFill="1" applyBorder="1" applyAlignment="1" applyProtection="1">
      <alignment vertical="center"/>
      <protection locked="0"/>
    </xf>
    <xf numFmtId="1" fontId="3" fillId="0" borderId="33" xfId="2" applyNumberFormat="1" applyFont="1" applyFill="1" applyBorder="1" applyAlignment="1" applyProtection="1">
      <alignment horizontal="center" vertical="center"/>
      <protection locked="0"/>
    </xf>
    <xf numFmtId="1" fontId="2" fillId="0" borderId="34" xfId="2" applyNumberFormat="1" applyFont="1" applyFill="1" applyBorder="1" applyAlignment="1" applyProtection="1">
      <alignment horizontal="center" vertical="center"/>
      <protection locked="0"/>
    </xf>
    <xf numFmtId="2" fontId="2" fillId="0" borderId="35" xfId="2" applyNumberFormat="1" applyFont="1" applyFill="1" applyBorder="1" applyAlignment="1" applyProtection="1">
      <alignment horizontal="center" vertical="center"/>
      <protection locked="0"/>
    </xf>
    <xf numFmtId="2" fontId="2" fillId="0" borderId="34" xfId="2" applyNumberFormat="1" applyFont="1" applyFill="1" applyBorder="1" applyAlignment="1" applyProtection="1">
      <alignment horizontal="center" vertical="center"/>
      <protection locked="0"/>
    </xf>
    <xf numFmtId="2" fontId="2" fillId="0" borderId="36" xfId="2" applyNumberFormat="1" applyFont="1" applyFill="1" applyBorder="1" applyAlignment="1" applyProtection="1">
      <alignment horizontal="center" vertical="center"/>
      <protection locked="0"/>
    </xf>
    <xf numFmtId="2" fontId="2" fillId="0" borderId="37" xfId="2" applyNumberFormat="1" applyFont="1" applyFill="1" applyBorder="1" applyAlignment="1" applyProtection="1">
      <alignment horizontal="center" vertical="center"/>
      <protection locked="0"/>
    </xf>
    <xf numFmtId="166" fontId="2" fillId="0" borderId="38" xfId="1" applyNumberFormat="1" applyFont="1" applyFill="1" applyBorder="1" applyAlignment="1" applyProtection="1">
      <alignment horizontal="right" vertical="center"/>
      <protection locked="0"/>
    </xf>
    <xf numFmtId="166" fontId="2" fillId="0" borderId="36" xfId="1" applyNumberFormat="1" applyFont="1" applyFill="1" applyBorder="1" applyAlignment="1" applyProtection="1">
      <alignment horizontal="right" vertical="center"/>
      <protection locked="0"/>
    </xf>
    <xf numFmtId="166" fontId="2" fillId="0" borderId="37" xfId="2" applyNumberFormat="1" applyFont="1" applyFill="1" applyBorder="1" applyAlignment="1" applyProtection="1">
      <alignment horizontal="right" vertical="center"/>
      <protection locked="0"/>
    </xf>
    <xf numFmtId="1" fontId="3" fillId="0" borderId="0" xfId="2" applyNumberFormat="1" applyFont="1" applyFill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49" fontId="6" fillId="0" borderId="39" xfId="1" applyNumberFormat="1" applyFont="1" applyFill="1" applyBorder="1" applyAlignment="1" applyProtection="1">
      <alignment horizontal="center" vertical="center"/>
      <protection locked="0"/>
    </xf>
    <xf numFmtId="49" fontId="6" fillId="0" borderId="39" xfId="1" applyNumberFormat="1" applyFont="1" applyFill="1" applyBorder="1" applyAlignment="1" applyProtection="1">
      <alignment horizontal="right" vertical="center"/>
      <protection locked="0"/>
    </xf>
    <xf numFmtId="2" fontId="6" fillId="0" borderId="39" xfId="1" applyNumberFormat="1" applyFont="1" applyFill="1" applyBorder="1" applyAlignment="1" applyProtection="1">
      <alignment horizontal="right" vertical="center"/>
      <protection locked="0"/>
    </xf>
    <xf numFmtId="10" fontId="6" fillId="0" borderId="39" xfId="1" applyNumberFormat="1" applyFont="1" applyFill="1" applyBorder="1" applyAlignment="1" applyProtection="1">
      <alignment horizontal="right" vertical="center"/>
      <protection locked="0"/>
    </xf>
    <xf numFmtId="49" fontId="6" fillId="0" borderId="0" xfId="1" applyNumberFormat="1" applyFont="1" applyFill="1" applyBorder="1" applyAlignment="1" applyProtection="1">
      <alignment vertical="center"/>
      <protection locked="0"/>
    </xf>
    <xf numFmtId="2" fontId="6" fillId="0" borderId="0" xfId="1" applyNumberFormat="1" applyFont="1" applyFill="1" applyBorder="1" applyAlignment="1" applyProtection="1">
      <alignment vertical="center"/>
      <protection locked="0"/>
    </xf>
    <xf numFmtId="10" fontId="6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1" fontId="3" fillId="0" borderId="0" xfId="1" applyNumberFormat="1" applyFont="1" applyFill="1" applyAlignment="1">
      <alignment vertical="center"/>
    </xf>
    <xf numFmtId="169" fontId="3" fillId="0" borderId="0" xfId="1" applyNumberFormat="1" applyFont="1" applyFill="1" applyBorder="1" applyAlignment="1">
      <alignment horizontal="left" vertical="center"/>
    </xf>
    <xf numFmtId="169" fontId="3" fillId="0" borderId="0" xfId="1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0" fontId="3" fillId="0" borderId="0" xfId="2" applyFont="1" applyFill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 wrapText="1"/>
    </xf>
    <xf numFmtId="0" fontId="2" fillId="2" borderId="3" xfId="7" applyFont="1" applyFill="1" applyBorder="1" applyAlignment="1">
      <alignment horizontal="center" vertical="center" wrapText="1"/>
    </xf>
    <xf numFmtId="0" fontId="2" fillId="2" borderId="6" xfId="7" applyFont="1" applyFill="1" applyBorder="1" applyAlignment="1">
      <alignment horizontal="center" vertical="center" wrapText="1"/>
    </xf>
    <xf numFmtId="0" fontId="2" fillId="2" borderId="7" xfId="7" applyFont="1" applyFill="1" applyBorder="1" applyAlignment="1">
      <alignment horizontal="center" vertical="center" wrapText="1"/>
    </xf>
    <xf numFmtId="0" fontId="2" fillId="0" borderId="0" xfId="7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49" fontId="10" fillId="0" borderId="20" xfId="6" applyNumberFormat="1" applyFont="1" applyFill="1" applyBorder="1" applyAlignment="1">
      <alignment horizontal="left" vertical="center"/>
    </xf>
    <xf numFmtId="49" fontId="11" fillId="0" borderId="22" xfId="2" applyNumberFormat="1" applyFont="1" applyFill="1" applyBorder="1" applyAlignment="1">
      <alignment horizontal="left" vertical="center"/>
    </xf>
    <xf numFmtId="10" fontId="11" fillId="0" borderId="23" xfId="6" applyNumberFormat="1" applyFont="1" applyFill="1" applyBorder="1" applyAlignment="1">
      <alignment horizontal="right" vertical="center"/>
    </xf>
    <xf numFmtId="4" fontId="11" fillId="0" borderId="22" xfId="7" applyNumberFormat="1" applyFont="1" applyFill="1" applyBorder="1" applyAlignment="1">
      <alignment horizontal="right" vertical="center"/>
    </xf>
    <xf numFmtId="3" fontId="11" fillId="0" borderId="22" xfId="7" applyNumberFormat="1" applyFont="1" applyFill="1" applyBorder="1" applyAlignment="1">
      <alignment horizontal="right" vertical="center"/>
    </xf>
    <xf numFmtId="2" fontId="11" fillId="0" borderId="22" xfId="7" applyNumberFormat="1" applyFont="1" applyFill="1" applyBorder="1" applyAlignment="1">
      <alignment horizontal="right" vertical="center"/>
    </xf>
    <xf numFmtId="166" fontId="11" fillId="0" borderId="22" xfId="7" applyNumberFormat="1" applyFont="1" applyFill="1" applyBorder="1" applyAlignment="1">
      <alignment horizontal="right" vertical="center"/>
    </xf>
    <xf numFmtId="166" fontId="11" fillId="0" borderId="22" xfId="7" applyNumberFormat="1" applyFont="1" applyFill="1" applyBorder="1" applyAlignment="1" applyProtection="1">
      <alignment horizontal="right" vertical="center"/>
      <protection locked="0"/>
    </xf>
    <xf numFmtId="166" fontId="11" fillId="0" borderId="24" xfId="7" applyNumberFormat="1" applyFont="1" applyFill="1" applyBorder="1" applyAlignment="1">
      <alignment horizontal="right" vertical="center"/>
    </xf>
    <xf numFmtId="166" fontId="11" fillId="0" borderId="0" xfId="7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2" fillId="2" borderId="12" xfId="7" applyFont="1" applyFill="1" applyBorder="1" applyAlignment="1">
      <alignment horizontal="right" vertical="center"/>
    </xf>
    <xf numFmtId="0" fontId="2" fillId="2" borderId="40" xfId="7" applyFont="1" applyFill="1" applyBorder="1" applyAlignment="1">
      <alignment horizontal="right" vertical="center"/>
    </xf>
    <xf numFmtId="4" fontId="2" fillId="2" borderId="13" xfId="7" applyNumberFormat="1" applyFont="1" applyFill="1" applyBorder="1" applyAlignment="1">
      <alignment horizontal="right" vertical="center"/>
    </xf>
    <xf numFmtId="3" fontId="2" fillId="2" borderId="13" xfId="7" applyNumberFormat="1" applyFont="1" applyFill="1" applyBorder="1" applyAlignment="1">
      <alignment horizontal="right" vertical="center"/>
    </xf>
    <xf numFmtId="166" fontId="2" fillId="2" borderId="13" xfId="7" applyNumberFormat="1" applyFont="1" applyFill="1" applyBorder="1" applyAlignment="1">
      <alignment horizontal="right" vertical="center"/>
    </xf>
    <xf numFmtId="166" fontId="2" fillId="2" borderId="14" xfId="7" applyNumberFormat="1" applyFont="1" applyFill="1" applyBorder="1" applyAlignment="1">
      <alignment horizontal="right" vertical="center"/>
    </xf>
    <xf numFmtId="166" fontId="2" fillId="0" borderId="0" xfId="7" applyNumberFormat="1" applyFont="1" applyFill="1" applyBorder="1" applyAlignment="1">
      <alignment horizontal="right" vertical="center"/>
    </xf>
    <xf numFmtId="170" fontId="3" fillId="0" borderId="0" xfId="2" applyNumberFormat="1" applyFont="1" applyFill="1" applyAlignment="1">
      <alignment vertical="center"/>
    </xf>
    <xf numFmtId="0" fontId="8" fillId="0" borderId="0" xfId="6" applyFont="1" applyFill="1" applyAlignment="1" applyProtection="1">
      <alignment vertical="center"/>
      <protection locked="0"/>
    </xf>
    <xf numFmtId="0" fontId="2" fillId="2" borderId="41" xfId="2" applyFont="1" applyFill="1" applyBorder="1" applyAlignment="1">
      <alignment horizontal="center" vertical="center" wrapText="1"/>
    </xf>
    <xf numFmtId="166" fontId="11" fillId="0" borderId="42" xfId="2" applyNumberFormat="1" applyFont="1" applyFill="1" applyBorder="1" applyAlignment="1">
      <alignment horizontal="right" vertical="center"/>
    </xf>
    <xf numFmtId="166" fontId="2" fillId="2" borderId="43" xfId="7" applyNumberFormat="1" applyFont="1" applyFill="1" applyBorder="1" applyAlignment="1">
      <alignment horizontal="right" vertical="center"/>
    </xf>
    <xf numFmtId="49" fontId="11" fillId="3" borderId="23" xfId="6" applyNumberFormat="1" applyFont="1" applyFill="1" applyBorder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4" fontId="2" fillId="0" borderId="6" xfId="4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4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4" applyNumberFormat="1" applyFont="1" applyFill="1" applyBorder="1" applyAlignment="1" applyProtection="1">
      <alignment horizontal="center" vertical="center" wrapText="1"/>
      <protection locked="0"/>
    </xf>
    <xf numFmtId="4" fontId="2" fillId="0" borderId="14" xfId="4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0" fontId="2" fillId="0" borderId="8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9" xfId="2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 applyProtection="1">
      <alignment horizontal="center" vertical="center" wrapText="1"/>
      <protection locked="0"/>
    </xf>
    <xf numFmtId="0" fontId="2" fillId="0" borderId="12" xfId="2" applyFont="1" applyFill="1" applyBorder="1" applyAlignment="1" applyProtection="1">
      <alignment horizontal="center" vertical="center" wrapText="1"/>
      <protection locked="0"/>
    </xf>
    <xf numFmtId="0" fontId="2" fillId="0" borderId="4" xfId="2" applyFont="1" applyFill="1" applyBorder="1" applyAlignment="1" applyProtection="1">
      <alignment horizontal="center" vertical="center" wrapText="1"/>
      <protection locked="0"/>
    </xf>
    <xf numFmtId="0" fontId="2" fillId="0" borderId="11" xfId="2" applyFont="1" applyFill="1" applyBorder="1" applyAlignment="1" applyProtection="1">
      <alignment horizontal="center" vertical="center" wrapText="1"/>
      <protection locked="0"/>
    </xf>
    <xf numFmtId="164" fontId="2" fillId="0" borderId="5" xfId="4" applyNumberFormat="1" applyFont="1" applyFill="1" applyBorder="1" applyAlignment="1" applyProtection="1">
      <alignment horizontal="center" vertical="center" wrapText="1"/>
      <protection locked="0"/>
    </xf>
    <xf numFmtId="164" fontId="2" fillId="0" borderId="12" xfId="4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4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4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1" applyNumberFormat="1" applyFont="1" applyFill="1" applyBorder="1" applyAlignment="1" applyProtection="1">
      <alignment horizontal="left" vertical="center"/>
      <protection locked="0"/>
    </xf>
    <xf numFmtId="164" fontId="2" fillId="0" borderId="4" xfId="4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4" applyNumberFormat="1" applyFont="1" applyFill="1" applyBorder="1" applyAlignment="1" applyProtection="1">
      <alignment horizontal="center" vertical="center" wrapText="1"/>
      <protection locked="0"/>
    </xf>
  </cellXfs>
  <cellStyles count="8">
    <cellStyle name="Normal_4you-2" xfId="1"/>
    <cellStyle name="Normal_4you-2_-МПРадио-1 2" xfId="3"/>
    <cellStyle name="Гиперссылка" xfId="6" builtinId="8"/>
    <cellStyle name="Обычный" xfId="0" builtinId="0"/>
    <cellStyle name="Обычный 2" xfId="7"/>
    <cellStyle name="Обычный_Заявка ТНТ-Москва" xfId="2"/>
    <cellStyle name="Обычный_НТВ-сеть" xfId="4"/>
    <cellStyle name="Обычный_ЯНВАРЬ" xfId="5"/>
  </cellStyles>
  <dxfs count="13">
    <dxf>
      <fill>
        <patternFill>
          <bgColor rgb="FFD9D6D1"/>
        </patternFill>
      </fill>
    </dxf>
    <dxf>
      <fill>
        <patternFill>
          <bgColor theme="8" tint="0.39994506668294322"/>
        </patternFill>
      </fill>
    </dxf>
    <dxf>
      <font>
        <i val="0"/>
        <condense val="0"/>
        <extend val="0"/>
        <color indexed="9"/>
      </font>
      <fill>
        <patternFill patternType="lightUp"/>
      </fill>
    </dxf>
    <dxf>
      <font>
        <i val="0"/>
        <condense val="0"/>
        <extend val="0"/>
        <color indexed="9"/>
      </font>
      <fill>
        <patternFill patternType="lightUp"/>
      </fill>
    </dxf>
    <dxf>
      <font>
        <b val="0"/>
        <i val="0"/>
        <strike val="0"/>
        <condense val="0"/>
        <extend val="0"/>
        <u val="none"/>
        <color indexed="9"/>
      </font>
      <fill>
        <patternFill patternType="lightUp"/>
      </fill>
    </dxf>
    <dxf>
      <font>
        <i val="0"/>
        <condense val="0"/>
        <extend val="0"/>
        <color indexed="55"/>
      </font>
    </dxf>
    <dxf>
      <fill>
        <patternFill>
          <bgColor rgb="FFD9D6D1"/>
        </patternFill>
      </fill>
    </dxf>
    <dxf>
      <fill>
        <patternFill>
          <bgColor theme="8" tint="0.39994506668294322"/>
        </patternFill>
      </fill>
    </dxf>
    <dxf>
      <font>
        <i val="0"/>
        <condense val="0"/>
        <extend val="0"/>
        <color indexed="9"/>
      </font>
      <fill>
        <patternFill patternType="lightUp"/>
      </fill>
    </dxf>
    <dxf>
      <font>
        <i val="0"/>
        <condense val="0"/>
        <extend val="0"/>
        <color indexed="9"/>
      </font>
      <fill>
        <patternFill patternType="lightUp"/>
      </fill>
    </dxf>
    <dxf>
      <font>
        <b val="0"/>
        <i val="0"/>
        <strike val="0"/>
        <condense val="0"/>
        <extend val="0"/>
        <u val="none"/>
        <color indexed="9"/>
      </font>
      <fill>
        <patternFill patternType="lightUp"/>
      </fill>
    </dxf>
    <dxf>
      <font>
        <i val="0"/>
        <condense val="0"/>
        <extend val="0"/>
        <color indexed="5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726281</xdr:colOff>
      <xdr:row>0</xdr:row>
      <xdr:rowOff>11907</xdr:rowOff>
    </xdr:from>
    <xdr:to>
      <xdr:col>4</xdr:col>
      <xdr:colOff>235744</xdr:colOff>
      <xdr:row>5</xdr:row>
      <xdr:rowOff>83343</xdr:rowOff>
    </xdr:to>
    <xdr:pic>
      <xdr:nvPicPr>
        <xdr:cNvPr id="2" name="Рисунок 2" descr="K2YraYKkL-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11907"/>
          <a:ext cx="1628775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204107</xdr:colOff>
      <xdr:row>1</xdr:row>
      <xdr:rowOff>122464</xdr:rowOff>
    </xdr:from>
    <xdr:to>
      <xdr:col>11</xdr:col>
      <xdr:colOff>118382</xdr:colOff>
      <xdr:row>6</xdr:row>
      <xdr:rowOff>176891</xdr:rowOff>
    </xdr:to>
    <xdr:pic>
      <xdr:nvPicPr>
        <xdr:cNvPr id="2" name="Рисунок 2" descr="K2YraYKkL-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1357" y="340178"/>
          <a:ext cx="1628775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226218</xdr:colOff>
      <xdr:row>0</xdr:row>
      <xdr:rowOff>130969</xdr:rowOff>
    </xdr:from>
    <xdr:to>
      <xdr:col>10</xdr:col>
      <xdr:colOff>140493</xdr:colOff>
      <xdr:row>5</xdr:row>
      <xdr:rowOff>202405</xdr:rowOff>
    </xdr:to>
    <xdr:pic>
      <xdr:nvPicPr>
        <xdr:cNvPr id="2" name="Рисунок 2" descr="K2YraYKkL-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7718" y="130969"/>
          <a:ext cx="1628775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ASadovsky\Local%20Settings\Temporary%20Internet%20Files\OLK92\counter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Alexis\My%20Documents\Str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  <sheetName val="E2 Brands"/>
      <sheetName val="Самара-график"/>
      <sheetName val="Сводная"/>
      <sheetName val="counter (4)"/>
      <sheetName val="CTC"/>
      <sheetName val="NTV"/>
      <sheetName val="ORT"/>
      <sheetName val="RenTV"/>
      <sheetName val="RTR"/>
      <sheetName val="TV6"/>
      <sheetName val="DIMANCHE 28 MAI 2000 COND"/>
      <sheetName val="Итоги по каналам"/>
      <sheetName val="XLRpt_TempSheet"/>
      <sheetName val="Главный"/>
      <sheetName val="Input"/>
      <sheetName val="TV"/>
      <sheetName val="For ALL brands (Fed TV)"/>
      <sheetName val="For ALL brands (Reg TV)"/>
      <sheetName val="For ALL Beer brands (Tem TV)"/>
      <sheetName val="Hidden"/>
      <sheetName val="Sample"/>
      <sheetName val="Свод за 2008г"/>
      <sheetName val="JEUDI 24 DÉCEMBRE 1998"/>
      <sheetName val="__"/>
      <sheetName val="January"/>
      <sheetName val="2009 сезонки"/>
      <sheetName val="schren"/>
      <sheetName val="schtv6"/>
      <sheetName val="schsts"/>
      <sheetName val="YANDEX_RU"/>
      <sheetName val="MAIL_RU"/>
      <sheetName val="VZGLYAD_RU"/>
      <sheetName val="GAZETA_RU"/>
      <sheetName val="AFISHA_RU"/>
      <sheetName val="NEWSRU_COM"/>
      <sheetName val="EXPERT_RU"/>
      <sheetName val="KOMMERSANT_RU"/>
      <sheetName val="SUBSCRIBE_RU"/>
      <sheetName val="AUTO_RU"/>
      <sheetName val="AVTO_RU"/>
      <sheetName val="INOPRESSA_RU"/>
      <sheetName val="SUPERSTYLE_RU"/>
      <sheetName val="ECHO_MSK_RU"/>
      <sheetName val="RIAN_RU"/>
      <sheetName val="AMEDIA_RU"/>
      <sheetName val="VOKRUGSVETA_RU"/>
      <sheetName val="MTV_RU"/>
      <sheetName val="LIVEINTERNET_RU"/>
      <sheetName val="3DNEWS_RU"/>
      <sheetName val="FASHIONTIME_RU"/>
      <sheetName val="24OPEN_RU"/>
      <sheetName val="SPORTS_RU"/>
      <sheetName val="E2_Brands"/>
      <sheetName val="counter_(4)"/>
      <sheetName val="DIMANCHE_28_MAI_2000_COND"/>
      <sheetName val="Итоги_по_каналам"/>
      <sheetName val="For_ALL_brands_(Fed_TV)"/>
      <sheetName val="For_ALL_brands_(Reg_TV)"/>
      <sheetName val="For_ALL_Beer_brands_(Tem_TV)"/>
      <sheetName val="Свод_за_2008г"/>
      <sheetName val="counter (4).xls"/>
      <sheetName val=" 40000035261  ТРК &quot;Петербург&quot; ("/>
      <sheetName val="XLR_NoRangeSheet"/>
      <sheetName val="International"/>
      <sheetName val="ODAPLAN_REPORT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  <sheetName val="Input"/>
      <sheetName val="Владивосток ОРТ (наш)"/>
      <sheetName val="CTC"/>
      <sheetName val="NTV"/>
      <sheetName val="ORT"/>
      <sheetName val="RenTV"/>
      <sheetName val="RTR"/>
      <sheetName val="TV6"/>
      <sheetName val="Print-forms"/>
      <sheetName val="XLRpt_TempSheet"/>
      <sheetName val="E2 Brands"/>
      <sheetName val="Главный"/>
      <sheetName val="WEIGHT AND SPOTS 3 OPT"/>
      <sheetName val="all brands (all media)"/>
      <sheetName val="Vehicles"/>
      <sheetName val="__"/>
      <sheetName val="MAIL_RU"/>
      <sheetName val="YANDEX_RU"/>
      <sheetName val="VZGLYAD_RU"/>
      <sheetName val="GAZETA_RU"/>
      <sheetName val="KOMMERSANT_RU"/>
      <sheetName val="NEWSRU_COM"/>
      <sheetName val="AFISHA_RU"/>
      <sheetName val="SUBSCRIBE_RU"/>
      <sheetName val="EXPERT_RU"/>
      <sheetName val="AVTO_RU"/>
      <sheetName val="AUTO_RU"/>
      <sheetName val="RIAN_RU"/>
      <sheetName val="AMEDIA_RU"/>
      <sheetName val="VOKRUGSVETA_RU"/>
      <sheetName val="MTV_RU"/>
      <sheetName val="LIVEINTERNET_RU"/>
      <sheetName val="FASHIONTIME_RU"/>
      <sheetName val="ECHO_MSK_RU"/>
      <sheetName val="SUPERSTYLE_RU"/>
      <sheetName val="INOPRESSA_RU"/>
      <sheetName val="3DNEWS_RU"/>
      <sheetName val="SPORTS_RU"/>
      <sheetName val="24OPEN_RU"/>
      <sheetName val="Basis"/>
      <sheetName val="Zadání (Brief)"/>
      <sheetName val="Nastavení (Setting)"/>
      <sheetName val="Владивосток_ОРТ_(наш)"/>
      <sheetName val="E2_Brands"/>
      <sheetName val="WEIGHT_AND_SPOTS_3_OPT"/>
      <sheetName val="all_brands_(all_media)"/>
      <sheetName val="Evaluation2"/>
      <sheetName val="Stru.xls"/>
      <sheetName val="Affinity"/>
      <sheetName val="ВИ"/>
      <sheetName val="ВГТРК"/>
      <sheetName val="СТС"/>
      <sheetName val="ГМ"/>
      <sheetName val="Inflation"/>
      <sheetName val="TA"/>
      <sheetName val="Net CPP"/>
      <sheetName val="Commitments"/>
      <sheetName val="Split"/>
      <sheetName val="Flowchart"/>
      <sheetName val="Pivot"/>
      <sheetName val="Channel Selection"/>
      <sheetName val="CBU"/>
      <sheetName val="Лист1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showGridLines="0" tabSelected="1" zoomScale="80" zoomScaleNormal="80" zoomScaleSheetLayoutView="70" workbookViewId="0">
      <selection activeCell="C18" sqref="C18"/>
    </sheetView>
  </sheetViews>
  <sheetFormatPr defaultColWidth="8.85546875" defaultRowHeight="15"/>
  <cols>
    <col min="1" max="1" width="36.42578125" style="3" bestFit="1" customWidth="1"/>
    <col min="2" max="2" width="27" style="3" customWidth="1"/>
    <col min="3" max="3" width="17.85546875" style="3" customWidth="1"/>
    <col min="4" max="4" width="14" style="3" bestFit="1" customWidth="1"/>
    <col min="5" max="8" width="14.85546875" style="8" customWidth="1"/>
    <col min="9" max="9" width="17.7109375" style="8" customWidth="1"/>
    <col min="10" max="11" width="20.140625" style="8" bestFit="1" customWidth="1"/>
    <col min="12" max="12" width="3" style="8" customWidth="1"/>
    <col min="13" max="13" width="18.7109375" style="3" bestFit="1" customWidth="1"/>
    <col min="14" max="47" width="8.85546875" style="3"/>
    <col min="48" max="48" width="58" style="3" customWidth="1"/>
    <col min="49" max="52" width="18" style="3" customWidth="1"/>
    <col min="53" max="53" width="38.42578125" style="3" customWidth="1"/>
    <col min="54" max="54" width="14.140625" style="3" customWidth="1"/>
    <col min="55" max="55" width="76.140625" style="3" customWidth="1"/>
    <col min="56" max="302" width="8.85546875" style="3"/>
    <col min="303" max="303" width="58" style="3" customWidth="1"/>
    <col min="304" max="307" width="18" style="3" customWidth="1"/>
    <col min="308" max="308" width="38.42578125" style="3" customWidth="1"/>
    <col min="309" max="309" width="14.140625" style="3" customWidth="1"/>
    <col min="310" max="310" width="76.140625" style="3" customWidth="1"/>
    <col min="311" max="558" width="8.85546875" style="3"/>
    <col min="559" max="559" width="58" style="3" customWidth="1"/>
    <col min="560" max="563" width="18" style="3" customWidth="1"/>
    <col min="564" max="564" width="38.42578125" style="3" customWidth="1"/>
    <col min="565" max="565" width="14.140625" style="3" customWidth="1"/>
    <col min="566" max="566" width="76.140625" style="3" customWidth="1"/>
    <col min="567" max="814" width="8.85546875" style="3"/>
    <col min="815" max="815" width="58" style="3" customWidth="1"/>
    <col min="816" max="819" width="18" style="3" customWidth="1"/>
    <col min="820" max="820" width="38.42578125" style="3" customWidth="1"/>
    <col min="821" max="821" width="14.140625" style="3" customWidth="1"/>
    <col min="822" max="822" width="76.140625" style="3" customWidth="1"/>
    <col min="823" max="1070" width="8.85546875" style="3"/>
    <col min="1071" max="1071" width="58" style="3" customWidth="1"/>
    <col min="1072" max="1075" width="18" style="3" customWidth="1"/>
    <col min="1076" max="1076" width="38.42578125" style="3" customWidth="1"/>
    <col min="1077" max="1077" width="14.140625" style="3" customWidth="1"/>
    <col min="1078" max="1078" width="76.140625" style="3" customWidth="1"/>
    <col min="1079" max="1326" width="8.85546875" style="3"/>
    <col min="1327" max="1327" width="58" style="3" customWidth="1"/>
    <col min="1328" max="1331" width="18" style="3" customWidth="1"/>
    <col min="1332" max="1332" width="38.42578125" style="3" customWidth="1"/>
    <col min="1333" max="1333" width="14.140625" style="3" customWidth="1"/>
    <col min="1334" max="1334" width="76.140625" style="3" customWidth="1"/>
    <col min="1335" max="1582" width="8.85546875" style="3"/>
    <col min="1583" max="1583" width="58" style="3" customWidth="1"/>
    <col min="1584" max="1587" width="18" style="3" customWidth="1"/>
    <col min="1588" max="1588" width="38.42578125" style="3" customWidth="1"/>
    <col min="1589" max="1589" width="14.140625" style="3" customWidth="1"/>
    <col min="1590" max="1590" width="76.140625" style="3" customWidth="1"/>
    <col min="1591" max="1838" width="8.85546875" style="3"/>
    <col min="1839" max="1839" width="58" style="3" customWidth="1"/>
    <col min="1840" max="1843" width="18" style="3" customWidth="1"/>
    <col min="1844" max="1844" width="38.42578125" style="3" customWidth="1"/>
    <col min="1845" max="1845" width="14.140625" style="3" customWidth="1"/>
    <col min="1846" max="1846" width="76.140625" style="3" customWidth="1"/>
    <col min="1847" max="2094" width="8.85546875" style="3"/>
    <col min="2095" max="2095" width="58" style="3" customWidth="1"/>
    <col min="2096" max="2099" width="18" style="3" customWidth="1"/>
    <col min="2100" max="2100" width="38.42578125" style="3" customWidth="1"/>
    <col min="2101" max="2101" width="14.140625" style="3" customWidth="1"/>
    <col min="2102" max="2102" width="76.140625" style="3" customWidth="1"/>
    <col min="2103" max="2350" width="8.85546875" style="3"/>
    <col min="2351" max="2351" width="58" style="3" customWidth="1"/>
    <col min="2352" max="2355" width="18" style="3" customWidth="1"/>
    <col min="2356" max="2356" width="38.42578125" style="3" customWidth="1"/>
    <col min="2357" max="2357" width="14.140625" style="3" customWidth="1"/>
    <col min="2358" max="2358" width="76.140625" style="3" customWidth="1"/>
    <col min="2359" max="2606" width="8.85546875" style="3"/>
    <col min="2607" max="2607" width="58" style="3" customWidth="1"/>
    <col min="2608" max="2611" width="18" style="3" customWidth="1"/>
    <col min="2612" max="2612" width="38.42578125" style="3" customWidth="1"/>
    <col min="2613" max="2613" width="14.140625" style="3" customWidth="1"/>
    <col min="2614" max="2614" width="76.140625" style="3" customWidth="1"/>
    <col min="2615" max="2862" width="8.85546875" style="3"/>
    <col min="2863" max="2863" width="58" style="3" customWidth="1"/>
    <col min="2864" max="2867" width="18" style="3" customWidth="1"/>
    <col min="2868" max="2868" width="38.42578125" style="3" customWidth="1"/>
    <col min="2869" max="2869" width="14.140625" style="3" customWidth="1"/>
    <col min="2870" max="2870" width="76.140625" style="3" customWidth="1"/>
    <col min="2871" max="3118" width="8.85546875" style="3"/>
    <col min="3119" max="3119" width="58" style="3" customWidth="1"/>
    <col min="3120" max="3123" width="18" style="3" customWidth="1"/>
    <col min="3124" max="3124" width="38.42578125" style="3" customWidth="1"/>
    <col min="3125" max="3125" width="14.140625" style="3" customWidth="1"/>
    <col min="3126" max="3126" width="76.140625" style="3" customWidth="1"/>
    <col min="3127" max="3374" width="8.85546875" style="3"/>
    <col min="3375" max="3375" width="58" style="3" customWidth="1"/>
    <col min="3376" max="3379" width="18" style="3" customWidth="1"/>
    <col min="3380" max="3380" width="38.42578125" style="3" customWidth="1"/>
    <col min="3381" max="3381" width="14.140625" style="3" customWidth="1"/>
    <col min="3382" max="3382" width="76.140625" style="3" customWidth="1"/>
    <col min="3383" max="3630" width="8.85546875" style="3"/>
    <col min="3631" max="3631" width="58" style="3" customWidth="1"/>
    <col min="3632" max="3635" width="18" style="3" customWidth="1"/>
    <col min="3636" max="3636" width="38.42578125" style="3" customWidth="1"/>
    <col min="3637" max="3637" width="14.140625" style="3" customWidth="1"/>
    <col min="3638" max="3638" width="76.140625" style="3" customWidth="1"/>
    <col min="3639" max="3886" width="8.85546875" style="3"/>
    <col min="3887" max="3887" width="58" style="3" customWidth="1"/>
    <col min="3888" max="3891" width="18" style="3" customWidth="1"/>
    <col min="3892" max="3892" width="38.42578125" style="3" customWidth="1"/>
    <col min="3893" max="3893" width="14.140625" style="3" customWidth="1"/>
    <col min="3894" max="3894" width="76.140625" style="3" customWidth="1"/>
    <col min="3895" max="4142" width="8.85546875" style="3"/>
    <col min="4143" max="4143" width="58" style="3" customWidth="1"/>
    <col min="4144" max="4147" width="18" style="3" customWidth="1"/>
    <col min="4148" max="4148" width="38.42578125" style="3" customWidth="1"/>
    <col min="4149" max="4149" width="14.140625" style="3" customWidth="1"/>
    <col min="4150" max="4150" width="76.140625" style="3" customWidth="1"/>
    <col min="4151" max="4398" width="8.85546875" style="3"/>
    <col min="4399" max="4399" width="58" style="3" customWidth="1"/>
    <col min="4400" max="4403" width="18" style="3" customWidth="1"/>
    <col min="4404" max="4404" width="38.42578125" style="3" customWidth="1"/>
    <col min="4405" max="4405" width="14.140625" style="3" customWidth="1"/>
    <col min="4406" max="4406" width="76.140625" style="3" customWidth="1"/>
    <col min="4407" max="4654" width="8.85546875" style="3"/>
    <col min="4655" max="4655" width="58" style="3" customWidth="1"/>
    <col min="4656" max="4659" width="18" style="3" customWidth="1"/>
    <col min="4660" max="4660" width="38.42578125" style="3" customWidth="1"/>
    <col min="4661" max="4661" width="14.140625" style="3" customWidth="1"/>
    <col min="4662" max="4662" width="76.140625" style="3" customWidth="1"/>
    <col min="4663" max="4910" width="8.85546875" style="3"/>
    <col min="4911" max="4911" width="58" style="3" customWidth="1"/>
    <col min="4912" max="4915" width="18" style="3" customWidth="1"/>
    <col min="4916" max="4916" width="38.42578125" style="3" customWidth="1"/>
    <col min="4917" max="4917" width="14.140625" style="3" customWidth="1"/>
    <col min="4918" max="4918" width="76.140625" style="3" customWidth="1"/>
    <col min="4919" max="5166" width="8.85546875" style="3"/>
    <col min="5167" max="5167" width="58" style="3" customWidth="1"/>
    <col min="5168" max="5171" width="18" style="3" customWidth="1"/>
    <col min="5172" max="5172" width="38.42578125" style="3" customWidth="1"/>
    <col min="5173" max="5173" width="14.140625" style="3" customWidth="1"/>
    <col min="5174" max="5174" width="76.140625" style="3" customWidth="1"/>
    <col min="5175" max="5422" width="8.85546875" style="3"/>
    <col min="5423" max="5423" width="58" style="3" customWidth="1"/>
    <col min="5424" max="5427" width="18" style="3" customWidth="1"/>
    <col min="5428" max="5428" width="38.42578125" style="3" customWidth="1"/>
    <col min="5429" max="5429" width="14.140625" style="3" customWidth="1"/>
    <col min="5430" max="5430" width="76.140625" style="3" customWidth="1"/>
    <col min="5431" max="5678" width="8.85546875" style="3"/>
    <col min="5679" max="5679" width="58" style="3" customWidth="1"/>
    <col min="5680" max="5683" width="18" style="3" customWidth="1"/>
    <col min="5684" max="5684" width="38.42578125" style="3" customWidth="1"/>
    <col min="5685" max="5685" width="14.140625" style="3" customWidth="1"/>
    <col min="5686" max="5686" width="76.140625" style="3" customWidth="1"/>
    <col min="5687" max="5934" width="8.85546875" style="3"/>
    <col min="5935" max="5935" width="58" style="3" customWidth="1"/>
    <col min="5936" max="5939" width="18" style="3" customWidth="1"/>
    <col min="5940" max="5940" width="38.42578125" style="3" customWidth="1"/>
    <col min="5941" max="5941" width="14.140625" style="3" customWidth="1"/>
    <col min="5942" max="5942" width="76.140625" style="3" customWidth="1"/>
    <col min="5943" max="6190" width="8.85546875" style="3"/>
    <col min="6191" max="6191" width="58" style="3" customWidth="1"/>
    <col min="6192" max="6195" width="18" style="3" customWidth="1"/>
    <col min="6196" max="6196" width="38.42578125" style="3" customWidth="1"/>
    <col min="6197" max="6197" width="14.140625" style="3" customWidth="1"/>
    <col min="6198" max="6198" width="76.140625" style="3" customWidth="1"/>
    <col min="6199" max="6446" width="8.85546875" style="3"/>
    <col min="6447" max="6447" width="58" style="3" customWidth="1"/>
    <col min="6448" max="6451" width="18" style="3" customWidth="1"/>
    <col min="6452" max="6452" width="38.42578125" style="3" customWidth="1"/>
    <col min="6453" max="6453" width="14.140625" style="3" customWidth="1"/>
    <col min="6454" max="6454" width="76.140625" style="3" customWidth="1"/>
    <col min="6455" max="6702" width="8.85546875" style="3"/>
    <col min="6703" max="6703" width="58" style="3" customWidth="1"/>
    <col min="6704" max="6707" width="18" style="3" customWidth="1"/>
    <col min="6708" max="6708" width="38.42578125" style="3" customWidth="1"/>
    <col min="6709" max="6709" width="14.140625" style="3" customWidth="1"/>
    <col min="6710" max="6710" width="76.140625" style="3" customWidth="1"/>
    <col min="6711" max="6958" width="8.85546875" style="3"/>
    <col min="6959" max="6959" width="58" style="3" customWidth="1"/>
    <col min="6960" max="6963" width="18" style="3" customWidth="1"/>
    <col min="6964" max="6964" width="38.42578125" style="3" customWidth="1"/>
    <col min="6965" max="6965" width="14.140625" style="3" customWidth="1"/>
    <col min="6966" max="6966" width="76.140625" style="3" customWidth="1"/>
    <col min="6967" max="7214" width="8.85546875" style="3"/>
    <col min="7215" max="7215" width="58" style="3" customWidth="1"/>
    <col min="7216" max="7219" width="18" style="3" customWidth="1"/>
    <col min="7220" max="7220" width="38.42578125" style="3" customWidth="1"/>
    <col min="7221" max="7221" width="14.140625" style="3" customWidth="1"/>
    <col min="7222" max="7222" width="76.140625" style="3" customWidth="1"/>
    <col min="7223" max="7470" width="8.85546875" style="3"/>
    <col min="7471" max="7471" width="58" style="3" customWidth="1"/>
    <col min="7472" max="7475" width="18" style="3" customWidth="1"/>
    <col min="7476" max="7476" width="38.42578125" style="3" customWidth="1"/>
    <col min="7477" max="7477" width="14.140625" style="3" customWidth="1"/>
    <col min="7478" max="7478" width="76.140625" style="3" customWidth="1"/>
    <col min="7479" max="7726" width="8.85546875" style="3"/>
    <col min="7727" max="7727" width="58" style="3" customWidth="1"/>
    <col min="7728" max="7731" width="18" style="3" customWidth="1"/>
    <col min="7732" max="7732" width="38.42578125" style="3" customWidth="1"/>
    <col min="7733" max="7733" width="14.140625" style="3" customWidth="1"/>
    <col min="7734" max="7734" width="76.140625" style="3" customWidth="1"/>
    <col min="7735" max="7982" width="8.85546875" style="3"/>
    <col min="7983" max="7983" width="58" style="3" customWidth="1"/>
    <col min="7984" max="7987" width="18" style="3" customWidth="1"/>
    <col min="7988" max="7988" width="38.42578125" style="3" customWidth="1"/>
    <col min="7989" max="7989" width="14.140625" style="3" customWidth="1"/>
    <col min="7990" max="7990" width="76.140625" style="3" customWidth="1"/>
    <col min="7991" max="8238" width="8.85546875" style="3"/>
    <col min="8239" max="8239" width="58" style="3" customWidth="1"/>
    <col min="8240" max="8243" width="18" style="3" customWidth="1"/>
    <col min="8244" max="8244" width="38.42578125" style="3" customWidth="1"/>
    <col min="8245" max="8245" width="14.140625" style="3" customWidth="1"/>
    <col min="8246" max="8246" width="76.140625" style="3" customWidth="1"/>
    <col min="8247" max="8494" width="8.85546875" style="3"/>
    <col min="8495" max="8495" width="58" style="3" customWidth="1"/>
    <col min="8496" max="8499" width="18" style="3" customWidth="1"/>
    <col min="8500" max="8500" width="38.42578125" style="3" customWidth="1"/>
    <col min="8501" max="8501" width="14.140625" style="3" customWidth="1"/>
    <col min="8502" max="8502" width="76.140625" style="3" customWidth="1"/>
    <col min="8503" max="8750" width="8.85546875" style="3"/>
    <col min="8751" max="8751" width="58" style="3" customWidth="1"/>
    <col min="8752" max="8755" width="18" style="3" customWidth="1"/>
    <col min="8756" max="8756" width="38.42578125" style="3" customWidth="1"/>
    <col min="8757" max="8757" width="14.140625" style="3" customWidth="1"/>
    <col min="8758" max="8758" width="76.140625" style="3" customWidth="1"/>
    <col min="8759" max="9006" width="8.85546875" style="3"/>
    <col min="9007" max="9007" width="58" style="3" customWidth="1"/>
    <col min="9008" max="9011" width="18" style="3" customWidth="1"/>
    <col min="9012" max="9012" width="38.42578125" style="3" customWidth="1"/>
    <col min="9013" max="9013" width="14.140625" style="3" customWidth="1"/>
    <col min="9014" max="9014" width="76.140625" style="3" customWidth="1"/>
    <col min="9015" max="9262" width="8.85546875" style="3"/>
    <col min="9263" max="9263" width="58" style="3" customWidth="1"/>
    <col min="9264" max="9267" width="18" style="3" customWidth="1"/>
    <col min="9268" max="9268" width="38.42578125" style="3" customWidth="1"/>
    <col min="9269" max="9269" width="14.140625" style="3" customWidth="1"/>
    <col min="9270" max="9270" width="76.140625" style="3" customWidth="1"/>
    <col min="9271" max="9518" width="8.85546875" style="3"/>
    <col min="9519" max="9519" width="58" style="3" customWidth="1"/>
    <col min="9520" max="9523" width="18" style="3" customWidth="1"/>
    <col min="9524" max="9524" width="38.42578125" style="3" customWidth="1"/>
    <col min="9525" max="9525" width="14.140625" style="3" customWidth="1"/>
    <col min="9526" max="9526" width="76.140625" style="3" customWidth="1"/>
    <col min="9527" max="9774" width="8.85546875" style="3"/>
    <col min="9775" max="9775" width="58" style="3" customWidth="1"/>
    <col min="9776" max="9779" width="18" style="3" customWidth="1"/>
    <col min="9780" max="9780" width="38.42578125" style="3" customWidth="1"/>
    <col min="9781" max="9781" width="14.140625" style="3" customWidth="1"/>
    <col min="9782" max="9782" width="76.140625" style="3" customWidth="1"/>
    <col min="9783" max="10030" width="8.85546875" style="3"/>
    <col min="10031" max="10031" width="58" style="3" customWidth="1"/>
    <col min="10032" max="10035" width="18" style="3" customWidth="1"/>
    <col min="10036" max="10036" width="38.42578125" style="3" customWidth="1"/>
    <col min="10037" max="10037" width="14.140625" style="3" customWidth="1"/>
    <col min="10038" max="10038" width="76.140625" style="3" customWidth="1"/>
    <col min="10039" max="10286" width="8.85546875" style="3"/>
    <col min="10287" max="10287" width="58" style="3" customWidth="1"/>
    <col min="10288" max="10291" width="18" style="3" customWidth="1"/>
    <col min="10292" max="10292" width="38.42578125" style="3" customWidth="1"/>
    <col min="10293" max="10293" width="14.140625" style="3" customWidth="1"/>
    <col min="10294" max="10294" width="76.140625" style="3" customWidth="1"/>
    <col min="10295" max="10542" width="8.85546875" style="3"/>
    <col min="10543" max="10543" width="58" style="3" customWidth="1"/>
    <col min="10544" max="10547" width="18" style="3" customWidth="1"/>
    <col min="10548" max="10548" width="38.42578125" style="3" customWidth="1"/>
    <col min="10549" max="10549" width="14.140625" style="3" customWidth="1"/>
    <col min="10550" max="10550" width="76.140625" style="3" customWidth="1"/>
    <col min="10551" max="10798" width="8.85546875" style="3"/>
    <col min="10799" max="10799" width="58" style="3" customWidth="1"/>
    <col min="10800" max="10803" width="18" style="3" customWidth="1"/>
    <col min="10804" max="10804" width="38.42578125" style="3" customWidth="1"/>
    <col min="10805" max="10805" width="14.140625" style="3" customWidth="1"/>
    <col min="10806" max="10806" width="76.140625" style="3" customWidth="1"/>
    <col min="10807" max="11054" width="8.85546875" style="3"/>
    <col min="11055" max="11055" width="58" style="3" customWidth="1"/>
    <col min="11056" max="11059" width="18" style="3" customWidth="1"/>
    <col min="11060" max="11060" width="38.42578125" style="3" customWidth="1"/>
    <col min="11061" max="11061" width="14.140625" style="3" customWidth="1"/>
    <col min="11062" max="11062" width="76.140625" style="3" customWidth="1"/>
    <col min="11063" max="11310" width="8.85546875" style="3"/>
    <col min="11311" max="11311" width="58" style="3" customWidth="1"/>
    <col min="11312" max="11315" width="18" style="3" customWidth="1"/>
    <col min="11316" max="11316" width="38.42578125" style="3" customWidth="1"/>
    <col min="11317" max="11317" width="14.140625" style="3" customWidth="1"/>
    <col min="11318" max="11318" width="76.140625" style="3" customWidth="1"/>
    <col min="11319" max="11566" width="8.85546875" style="3"/>
    <col min="11567" max="11567" width="58" style="3" customWidth="1"/>
    <col min="11568" max="11571" width="18" style="3" customWidth="1"/>
    <col min="11572" max="11572" width="38.42578125" style="3" customWidth="1"/>
    <col min="11573" max="11573" width="14.140625" style="3" customWidth="1"/>
    <col min="11574" max="11574" width="76.140625" style="3" customWidth="1"/>
    <col min="11575" max="11822" width="8.85546875" style="3"/>
    <col min="11823" max="11823" width="58" style="3" customWidth="1"/>
    <col min="11824" max="11827" width="18" style="3" customWidth="1"/>
    <col min="11828" max="11828" width="38.42578125" style="3" customWidth="1"/>
    <col min="11829" max="11829" width="14.140625" style="3" customWidth="1"/>
    <col min="11830" max="11830" width="76.140625" style="3" customWidth="1"/>
    <col min="11831" max="12078" width="8.85546875" style="3"/>
    <col min="12079" max="12079" width="58" style="3" customWidth="1"/>
    <col min="12080" max="12083" width="18" style="3" customWidth="1"/>
    <col min="12084" max="12084" width="38.42578125" style="3" customWidth="1"/>
    <col min="12085" max="12085" width="14.140625" style="3" customWidth="1"/>
    <col min="12086" max="12086" width="76.140625" style="3" customWidth="1"/>
    <col min="12087" max="12334" width="8.85546875" style="3"/>
    <col min="12335" max="12335" width="58" style="3" customWidth="1"/>
    <col min="12336" max="12339" width="18" style="3" customWidth="1"/>
    <col min="12340" max="12340" width="38.42578125" style="3" customWidth="1"/>
    <col min="12341" max="12341" width="14.140625" style="3" customWidth="1"/>
    <col min="12342" max="12342" width="76.140625" style="3" customWidth="1"/>
    <col min="12343" max="12590" width="8.85546875" style="3"/>
    <col min="12591" max="12591" width="58" style="3" customWidth="1"/>
    <col min="12592" max="12595" width="18" style="3" customWidth="1"/>
    <col min="12596" max="12596" width="38.42578125" style="3" customWidth="1"/>
    <col min="12597" max="12597" width="14.140625" style="3" customWidth="1"/>
    <col min="12598" max="12598" width="76.140625" style="3" customWidth="1"/>
    <col min="12599" max="12846" width="8.85546875" style="3"/>
    <col min="12847" max="12847" width="58" style="3" customWidth="1"/>
    <col min="12848" max="12851" width="18" style="3" customWidth="1"/>
    <col min="12852" max="12852" width="38.42578125" style="3" customWidth="1"/>
    <col min="12853" max="12853" width="14.140625" style="3" customWidth="1"/>
    <col min="12854" max="12854" width="76.140625" style="3" customWidth="1"/>
    <col min="12855" max="13102" width="8.85546875" style="3"/>
    <col min="13103" max="13103" width="58" style="3" customWidth="1"/>
    <col min="13104" max="13107" width="18" style="3" customWidth="1"/>
    <col min="13108" max="13108" width="38.42578125" style="3" customWidth="1"/>
    <col min="13109" max="13109" width="14.140625" style="3" customWidth="1"/>
    <col min="13110" max="13110" width="76.140625" style="3" customWidth="1"/>
    <col min="13111" max="13358" width="8.85546875" style="3"/>
    <col min="13359" max="13359" width="58" style="3" customWidth="1"/>
    <col min="13360" max="13363" width="18" style="3" customWidth="1"/>
    <col min="13364" max="13364" width="38.42578125" style="3" customWidth="1"/>
    <col min="13365" max="13365" width="14.140625" style="3" customWidth="1"/>
    <col min="13366" max="13366" width="76.140625" style="3" customWidth="1"/>
    <col min="13367" max="13614" width="8.85546875" style="3"/>
    <col min="13615" max="13615" width="58" style="3" customWidth="1"/>
    <col min="13616" max="13619" width="18" style="3" customWidth="1"/>
    <col min="13620" max="13620" width="38.42578125" style="3" customWidth="1"/>
    <col min="13621" max="13621" width="14.140625" style="3" customWidth="1"/>
    <col min="13622" max="13622" width="76.140625" style="3" customWidth="1"/>
    <col min="13623" max="13870" width="8.85546875" style="3"/>
    <col min="13871" max="13871" width="58" style="3" customWidth="1"/>
    <col min="13872" max="13875" width="18" style="3" customWidth="1"/>
    <col min="13876" max="13876" width="38.42578125" style="3" customWidth="1"/>
    <col min="13877" max="13877" width="14.140625" style="3" customWidth="1"/>
    <col min="13878" max="13878" width="76.140625" style="3" customWidth="1"/>
    <col min="13879" max="14126" width="8.85546875" style="3"/>
    <col min="14127" max="14127" width="58" style="3" customWidth="1"/>
    <col min="14128" max="14131" width="18" style="3" customWidth="1"/>
    <col min="14132" max="14132" width="38.42578125" style="3" customWidth="1"/>
    <col min="14133" max="14133" width="14.140625" style="3" customWidth="1"/>
    <col min="14134" max="14134" width="76.140625" style="3" customWidth="1"/>
    <col min="14135" max="16384" width="8.85546875" style="3"/>
  </cols>
  <sheetData>
    <row r="1" spans="1:13" ht="17.25" customHeight="1">
      <c r="A1" s="1" t="s">
        <v>0</v>
      </c>
      <c r="B1" s="73" t="s">
        <v>41</v>
      </c>
      <c r="C1" s="2"/>
      <c r="D1" s="2"/>
      <c r="E1" s="2"/>
      <c r="F1" s="2"/>
      <c r="G1" s="2"/>
      <c r="H1" s="2"/>
      <c r="I1" s="2"/>
      <c r="J1" s="74"/>
      <c r="K1" s="75"/>
      <c r="L1" s="75"/>
    </row>
    <row r="2" spans="1:13" ht="17.25" customHeight="1">
      <c r="A2" s="1" t="s">
        <v>43</v>
      </c>
      <c r="B2" s="73" t="s">
        <v>61</v>
      </c>
      <c r="C2" s="2"/>
      <c r="D2" s="2"/>
      <c r="E2" s="2"/>
      <c r="F2" s="2"/>
      <c r="G2" s="2"/>
      <c r="H2" s="2"/>
      <c r="I2" s="2"/>
      <c r="J2" s="2"/>
    </row>
    <row r="3" spans="1:13" ht="17.25" customHeight="1">
      <c r="A3" s="1" t="s">
        <v>6</v>
      </c>
      <c r="B3" s="73" t="s">
        <v>62</v>
      </c>
      <c r="C3" s="2"/>
      <c r="D3" s="2"/>
      <c r="E3" s="2"/>
      <c r="F3" s="2"/>
      <c r="G3" s="2"/>
      <c r="H3" s="2"/>
      <c r="I3" s="2"/>
      <c r="J3" s="2"/>
    </row>
    <row r="4" spans="1:13" ht="17.25" customHeight="1">
      <c r="A4" s="1" t="s">
        <v>4</v>
      </c>
      <c r="B4" s="76" t="s">
        <v>63</v>
      </c>
      <c r="C4" s="77"/>
      <c r="D4" s="77"/>
      <c r="E4" s="77"/>
      <c r="F4" s="77"/>
      <c r="G4" s="77"/>
      <c r="H4" s="77"/>
      <c r="I4" s="77"/>
      <c r="J4" s="78"/>
      <c r="K4" s="78"/>
      <c r="L4" s="78"/>
    </row>
    <row r="5" spans="1:13" ht="17.25" customHeight="1">
      <c r="A5" s="1" t="s">
        <v>5</v>
      </c>
      <c r="B5" s="79" t="s">
        <v>40</v>
      </c>
      <c r="E5" s="3"/>
      <c r="F5" s="3"/>
      <c r="G5" s="3"/>
      <c r="H5" s="3"/>
      <c r="I5" s="3"/>
      <c r="J5" s="78"/>
      <c r="K5" s="3"/>
      <c r="L5" s="3"/>
    </row>
    <row r="6" spans="1:13" ht="15" customHeight="1">
      <c r="A6" s="4"/>
      <c r="B6" s="4"/>
      <c r="C6" s="4"/>
      <c r="D6" s="4"/>
      <c r="E6" s="6"/>
      <c r="F6" s="6"/>
      <c r="G6" s="6"/>
      <c r="H6" s="6"/>
      <c r="I6" s="6"/>
      <c r="J6" s="7"/>
      <c r="K6" s="7"/>
      <c r="L6" s="7"/>
    </row>
    <row r="7" spans="1:13" ht="15" customHeight="1">
      <c r="A7" s="111" t="s">
        <v>44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80"/>
    </row>
    <row r="8" spans="1:13" s="6" customFormat="1" ht="15" customHeight="1" thickBot="1">
      <c r="A8" s="5"/>
      <c r="B8" s="5"/>
      <c r="C8" s="5"/>
      <c r="D8" s="5"/>
      <c r="E8" s="7"/>
      <c r="F8" s="7"/>
      <c r="G8" s="7"/>
      <c r="H8" s="7"/>
      <c r="I8" s="7"/>
      <c r="J8" s="7"/>
      <c r="K8" s="7"/>
      <c r="L8" s="7"/>
    </row>
    <row r="9" spans="1:13" s="86" customFormat="1" ht="45">
      <c r="A9" s="81" t="s">
        <v>45</v>
      </c>
      <c r="B9" s="82" t="s">
        <v>46</v>
      </c>
      <c r="C9" s="82" t="s">
        <v>47</v>
      </c>
      <c r="D9" s="82" t="s">
        <v>48</v>
      </c>
      <c r="E9" s="83" t="s">
        <v>49</v>
      </c>
      <c r="F9" s="83" t="s">
        <v>50</v>
      </c>
      <c r="G9" s="83" t="s">
        <v>51</v>
      </c>
      <c r="H9" s="83" t="s">
        <v>52</v>
      </c>
      <c r="I9" s="83" t="s">
        <v>53</v>
      </c>
      <c r="J9" s="83" t="s">
        <v>54</v>
      </c>
      <c r="K9" s="84" t="s">
        <v>55</v>
      </c>
      <c r="L9" s="85"/>
      <c r="M9" s="107" t="s">
        <v>60</v>
      </c>
    </row>
    <row r="10" spans="1:13" s="97" customFormat="1" ht="18">
      <c r="A10" s="87" t="s">
        <v>58</v>
      </c>
      <c r="B10" s="88" t="s">
        <v>27</v>
      </c>
      <c r="C10" s="110"/>
      <c r="D10" s="89">
        <f>'Москва (Россия-24) апр'!$V$6</f>
        <v>0.70289209823333854</v>
      </c>
      <c r="E10" s="90">
        <f>'Москва (Россия-24) апр'!qty_grp</f>
        <v>18.979289495292587</v>
      </c>
      <c r="F10" s="90">
        <f>'Москва (Россия-24) апр'!qty_grpbuy</f>
        <v>21.826182919586479</v>
      </c>
      <c r="G10" s="91">
        <f>'Москва (Россия-24) апр'!qty_spot</f>
        <v>150</v>
      </c>
      <c r="H10" s="92">
        <f>'Москва (Россия-24) апр'!qty_min</f>
        <v>25</v>
      </c>
      <c r="I10" s="93">
        <f>'Москва (Россия-24) апр'!cpp_notax</f>
        <v>33900.166039224401</v>
      </c>
      <c r="J10" s="94">
        <f>'Москва (Россия-24) апр'!amount_notax</f>
        <v>739911.22497646511</v>
      </c>
      <c r="K10" s="95">
        <f>'Москва (Россия-24) апр'!amount_wvat</f>
        <v>887893.4699717582</v>
      </c>
      <c r="L10" s="96"/>
      <c r="M10" s="108">
        <f>'Москва (Россия-24) апр'!amount_wvat</f>
        <v>887893.4699717582</v>
      </c>
    </row>
    <row r="11" spans="1:13" s="97" customFormat="1" ht="18">
      <c r="A11" s="87" t="s">
        <v>59</v>
      </c>
      <c r="B11" s="88" t="s">
        <v>27</v>
      </c>
      <c r="C11" s="110"/>
      <c r="D11" s="89">
        <f>'Москва (Москва-24) апр'!$V$6</f>
        <v>0.40267133662557925</v>
      </c>
      <c r="E11" s="90">
        <f>'Москва (Москва-24) апр'!qty_grp</f>
        <v>17.758879071722351</v>
      </c>
      <c r="F11" s="90">
        <f>'Москва (Москва-24) апр'!qty_grpbuy</f>
        <v>20.422710932480697</v>
      </c>
      <c r="G11" s="91">
        <f>'Москва (Москва-24) апр'!qty_spot</f>
        <v>150</v>
      </c>
      <c r="H11" s="92">
        <f>'Москва (Москва-24) апр'!qty_min</f>
        <v>25</v>
      </c>
      <c r="I11" s="93">
        <f>'Москва (Москва-24) апр'!cpp_notax</f>
        <v>39518.665172687804</v>
      </c>
      <c r="J11" s="94">
        <f>'Москва (Москва-24) апр'!amount_notax</f>
        <v>807078.27525929559</v>
      </c>
      <c r="K11" s="95">
        <f>'Москва (Москва-24) апр'!amount_wvat</f>
        <v>968493.93031115446</v>
      </c>
      <c r="L11" s="96"/>
      <c r="M11" s="108">
        <f>'Москва (Москва-24) апр'!amount_wvat</f>
        <v>968493.93031115446</v>
      </c>
    </row>
    <row r="12" spans="1:13" s="5" customFormat="1" ht="30" customHeight="1" thickBot="1">
      <c r="A12" s="98" t="s">
        <v>56</v>
      </c>
      <c r="B12" s="99"/>
      <c r="C12" s="99"/>
      <c r="D12" s="99"/>
      <c r="E12" s="100">
        <f>SUM(E10:E11)</f>
        <v>36.738168567014938</v>
      </c>
      <c r="F12" s="100">
        <f>SUM(F10:F11)</f>
        <v>42.248893852067177</v>
      </c>
      <c r="G12" s="101">
        <f>SUM(G10:G11)</f>
        <v>300</v>
      </c>
      <c r="H12" s="100">
        <f>SUM(H10:H11)</f>
        <v>50</v>
      </c>
      <c r="I12" s="101"/>
      <c r="J12" s="102">
        <f t="shared" ref="J12:M12" si="0">SUM(J10:J11)</f>
        <v>1546989.5002357606</v>
      </c>
      <c r="K12" s="103">
        <f t="shared" si="0"/>
        <v>1856387.4002829127</v>
      </c>
      <c r="L12" s="104"/>
      <c r="M12" s="109">
        <f t="shared" si="0"/>
        <v>1856387.4002829127</v>
      </c>
    </row>
    <row r="13" spans="1:13">
      <c r="L13" s="7"/>
    </row>
    <row r="14" spans="1:13" ht="24.75" customHeight="1">
      <c r="E14" s="3"/>
      <c r="L14" s="7"/>
    </row>
    <row r="15" spans="1:13">
      <c r="E15" s="3"/>
      <c r="L15" s="7"/>
    </row>
    <row r="16" spans="1:13">
      <c r="E16" s="3"/>
      <c r="G16" s="2"/>
      <c r="L16" s="7"/>
      <c r="M16" s="105"/>
    </row>
    <row r="17" spans="5:12">
      <c r="E17" s="3"/>
      <c r="G17" s="2"/>
      <c r="L17" s="7"/>
    </row>
    <row r="18" spans="5:12">
      <c r="E18" s="3"/>
      <c r="G18" s="77"/>
      <c r="L18" s="7"/>
    </row>
    <row r="19" spans="5:12">
      <c r="E19" s="3"/>
      <c r="G19" s="3"/>
    </row>
    <row r="20" spans="5:12">
      <c r="E20" s="3"/>
      <c r="G20" s="3"/>
    </row>
    <row r="21" spans="5:12">
      <c r="E21" s="3"/>
      <c r="G21" s="3"/>
    </row>
    <row r="22" spans="5:12">
      <c r="E22" s="3"/>
    </row>
    <row r="23" spans="5:12">
      <c r="E23" s="3"/>
    </row>
    <row r="24" spans="5:12">
      <c r="E24" s="3"/>
    </row>
    <row r="25" spans="5:12">
      <c r="E25" s="3"/>
    </row>
    <row r="26" spans="5:12">
      <c r="E26" s="3"/>
    </row>
  </sheetData>
  <mergeCells count="1">
    <mergeCell ref="A7:K7"/>
  </mergeCells>
  <conditionalFormatting sqref="I10:I11">
    <cfRule type="expression" dxfId="12" priority="1">
      <formula>IF(I10&lt;&gt;"",_xlfn.ISFORMULA(I10)=FALSE,"")</formula>
    </cfRule>
  </conditionalFormatting>
  <hyperlinks>
    <hyperlink ref="A10" location="'Москва (Россия-24) апр'!A1" display="'Москва (Россия-24) апр'!A1"/>
    <hyperlink ref="A11" location="'Москва (Москва-24) апр'!A1" display="'Москва (Москва-24) апр'!A1"/>
  </hyperlinks>
  <pageMargins left="0.19685039370078741" right="0.19685039370078741" top="0.51181102362204722" bottom="0.51181102362204722" header="0.31496062992125984" footer="0.31496062992125984"/>
  <pageSetup paperSize="9" scale="53" fitToHeight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3"/>
  <sheetViews>
    <sheetView showGridLines="0" zoomScale="70" zoomScaleNormal="70" zoomScaleSheetLayoutView="70" workbookViewId="0">
      <selection activeCell="F24" sqref="F24"/>
    </sheetView>
  </sheetViews>
  <sheetFormatPr defaultColWidth="8.85546875" defaultRowHeight="15"/>
  <cols>
    <col min="1" max="1" width="42.85546875" style="11" customWidth="1"/>
    <col min="2" max="2" width="14.28515625" style="11" customWidth="1"/>
    <col min="3" max="15" width="4.28515625" style="62" customWidth="1"/>
    <col min="16" max="16" width="4.140625" style="62" customWidth="1"/>
    <col min="17" max="33" width="4.28515625" style="62" customWidth="1"/>
    <col min="34" max="36" width="17.140625" style="11" customWidth="1"/>
    <col min="37" max="38" width="15.7109375" style="11" customWidth="1"/>
    <col min="39" max="39" width="17.140625" style="11" customWidth="1"/>
    <col min="40" max="41" width="22" style="11" customWidth="1"/>
    <col min="42" max="16384" width="8.85546875" style="11"/>
  </cols>
  <sheetData>
    <row r="1" spans="1:41" ht="17.25" customHeight="1">
      <c r="A1" s="9" t="s">
        <v>0</v>
      </c>
      <c r="B1" s="10" t="s">
        <v>41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64" t="s">
        <v>37</v>
      </c>
      <c r="AI1" s="64" t="s">
        <v>38</v>
      </c>
      <c r="AJ1" s="64" t="s">
        <v>39</v>
      </c>
      <c r="AK1" s="10"/>
      <c r="AL1" s="10"/>
      <c r="AM1" s="10"/>
      <c r="AN1" s="10"/>
      <c r="AO1" s="10"/>
    </row>
    <row r="2" spans="1:41" ht="17.25" customHeight="1">
      <c r="A2" s="9" t="s">
        <v>1</v>
      </c>
      <c r="B2" s="10" t="s">
        <v>42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63" t="s">
        <v>32</v>
      </c>
      <c r="V2" s="130">
        <v>0.75</v>
      </c>
      <c r="W2" s="130"/>
      <c r="X2" s="130"/>
      <c r="Y2" s="10"/>
      <c r="Z2" s="10"/>
      <c r="AA2" s="10"/>
      <c r="AB2" s="10"/>
      <c r="AC2" s="10"/>
      <c r="AD2" s="10"/>
      <c r="AE2" s="10"/>
      <c r="AF2" s="10"/>
      <c r="AG2" s="10"/>
      <c r="AH2" s="65" t="s">
        <v>40</v>
      </c>
      <c r="AI2" s="66">
        <v>18.979289495292601</v>
      </c>
      <c r="AJ2" s="67">
        <v>1</v>
      </c>
      <c r="AK2" s="10"/>
      <c r="AL2" s="10"/>
      <c r="AM2" s="10"/>
      <c r="AN2" s="10"/>
      <c r="AO2" s="10"/>
    </row>
    <row r="3" spans="1:41" ht="17.25" customHeight="1">
      <c r="A3" s="9" t="s">
        <v>2</v>
      </c>
      <c r="B3" s="10" t="s">
        <v>27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63" t="s">
        <v>33</v>
      </c>
      <c r="V3" s="130">
        <v>0.99998842592592585</v>
      </c>
      <c r="W3" s="130"/>
      <c r="X3" s="130"/>
      <c r="Y3" s="10"/>
      <c r="Z3" s="10"/>
      <c r="AA3" s="10"/>
      <c r="AB3" s="10"/>
      <c r="AC3" s="10"/>
      <c r="AD3" s="10"/>
      <c r="AE3" s="10"/>
      <c r="AF3" s="10"/>
      <c r="AG3" s="10"/>
      <c r="AH3" s="68"/>
      <c r="AI3" s="69"/>
      <c r="AJ3" s="70"/>
      <c r="AK3" s="10"/>
      <c r="AL3" s="10"/>
      <c r="AM3" s="10"/>
      <c r="AN3" s="10"/>
      <c r="AO3" s="10"/>
    </row>
    <row r="4" spans="1:41" ht="17.25" customHeight="1">
      <c r="A4" s="12" t="s">
        <v>3</v>
      </c>
      <c r="B4" s="71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63" t="s">
        <v>34</v>
      </c>
      <c r="V4" s="117">
        <v>18.979299999999999</v>
      </c>
      <c r="W4" s="117"/>
      <c r="X4" s="117"/>
      <c r="Y4" s="10"/>
      <c r="Z4" s="10"/>
      <c r="AA4" s="10"/>
      <c r="AB4" s="10"/>
      <c r="AC4" s="10"/>
      <c r="AD4" s="10"/>
      <c r="AE4" s="10"/>
      <c r="AF4" s="10"/>
      <c r="AG4" s="10"/>
      <c r="AH4" s="68"/>
      <c r="AI4" s="69"/>
      <c r="AJ4" s="70"/>
      <c r="AK4" s="10"/>
      <c r="AL4" s="10"/>
      <c r="AM4" s="10"/>
      <c r="AN4" s="10"/>
      <c r="AO4" s="10"/>
    </row>
    <row r="5" spans="1:41" ht="17.25" customHeight="1">
      <c r="A5" s="9" t="s">
        <v>4</v>
      </c>
      <c r="B5" s="72" t="s">
        <v>63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63" t="s">
        <v>35</v>
      </c>
      <c r="V5" s="117">
        <v>13.340400000000001</v>
      </c>
      <c r="W5" s="117"/>
      <c r="X5" s="117"/>
      <c r="Y5" s="10"/>
      <c r="Z5" s="10"/>
      <c r="AA5" s="10"/>
      <c r="AB5" s="10"/>
      <c r="AC5" s="10"/>
      <c r="AD5" s="10"/>
      <c r="AE5" s="10"/>
      <c r="AF5" s="10"/>
      <c r="AG5" s="10"/>
      <c r="AH5" s="68"/>
      <c r="AI5" s="69"/>
      <c r="AJ5" s="70"/>
      <c r="AK5" s="10"/>
      <c r="AL5" s="10"/>
      <c r="AM5" s="10"/>
      <c r="AN5" s="10"/>
      <c r="AO5" s="10"/>
    </row>
    <row r="6" spans="1:41" ht="17.25" customHeight="1">
      <c r="A6" s="9" t="s">
        <v>5</v>
      </c>
      <c r="B6" s="10" t="s">
        <v>40</v>
      </c>
      <c r="C6"/>
      <c r="D6"/>
      <c r="E6"/>
      <c r="F6"/>
      <c r="G6"/>
      <c r="H6"/>
      <c r="I6"/>
      <c r="J6"/>
      <c r="K6"/>
      <c r="L6"/>
      <c r="M6" s="10"/>
      <c r="N6" s="10"/>
      <c r="O6" s="10"/>
      <c r="P6" s="10"/>
      <c r="Q6" s="10"/>
      <c r="R6" s="10"/>
      <c r="S6" s="10"/>
      <c r="T6" s="10"/>
      <c r="U6" s="63" t="s">
        <v>36</v>
      </c>
      <c r="V6" s="116">
        <f>IFERROR(V5/V4,0)</f>
        <v>0.70289209823333854</v>
      </c>
      <c r="W6" s="116"/>
      <c r="X6" s="116"/>
      <c r="Y6" s="10"/>
      <c r="Z6" s="10"/>
      <c r="AA6" s="10"/>
      <c r="AB6" s="10"/>
      <c r="AC6" s="10"/>
      <c r="AD6" s="10"/>
      <c r="AE6" s="10"/>
      <c r="AF6" s="10"/>
      <c r="AG6" s="10"/>
      <c r="AH6" s="68"/>
      <c r="AI6" s="69"/>
      <c r="AJ6" s="70"/>
      <c r="AK6" s="10"/>
      <c r="AL6" s="10"/>
      <c r="AM6" s="10"/>
      <c r="AN6" s="10"/>
      <c r="AO6" s="10"/>
    </row>
    <row r="7" spans="1:41" ht="17.25" customHeight="1">
      <c r="A7" s="13" t="s">
        <v>6</v>
      </c>
      <c r="B7" s="71" t="s">
        <v>29</v>
      </c>
      <c r="C7"/>
      <c r="D7"/>
      <c r="E7"/>
      <c r="F7"/>
      <c r="G7"/>
      <c r="H7"/>
      <c r="I7"/>
      <c r="J7"/>
      <c r="K7"/>
      <c r="L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8"/>
      <c r="AI7" s="69"/>
      <c r="AJ7" s="70"/>
      <c r="AK7" s="10"/>
      <c r="AL7" s="10"/>
      <c r="AM7" s="10"/>
      <c r="AN7" s="10"/>
      <c r="AO7" s="10"/>
    </row>
    <row r="8" spans="1:41" ht="15" customHeight="1" thickBot="1">
      <c r="A8" s="14"/>
      <c r="B8" s="15"/>
      <c r="C8"/>
      <c r="D8"/>
      <c r="E8"/>
      <c r="F8"/>
      <c r="G8"/>
      <c r="H8"/>
      <c r="I8"/>
      <c r="J8"/>
      <c r="K8"/>
      <c r="L8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J8" s="15"/>
      <c r="AK8" s="15"/>
      <c r="AL8" s="15"/>
      <c r="AM8" s="15"/>
      <c r="AN8" s="15"/>
      <c r="AO8" s="15"/>
    </row>
    <row r="9" spans="1:41" ht="15" customHeight="1">
      <c r="A9" s="118" t="s">
        <v>7</v>
      </c>
      <c r="B9" s="120" t="s">
        <v>8</v>
      </c>
      <c r="C9" s="17">
        <v>1</v>
      </c>
      <c r="D9" s="17">
        <v>2</v>
      </c>
      <c r="E9" s="17">
        <v>3</v>
      </c>
      <c r="F9" s="17">
        <v>4</v>
      </c>
      <c r="G9" s="17">
        <v>5</v>
      </c>
      <c r="H9" s="17">
        <v>6</v>
      </c>
      <c r="I9" s="17">
        <v>7</v>
      </c>
      <c r="J9" s="17">
        <v>8</v>
      </c>
      <c r="K9" s="17">
        <v>9</v>
      </c>
      <c r="L9" s="17">
        <v>10</v>
      </c>
      <c r="M9" s="17">
        <v>11</v>
      </c>
      <c r="N9" s="17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19</v>
      </c>
      <c r="V9" s="17">
        <v>20</v>
      </c>
      <c r="W9" s="17">
        <v>21</v>
      </c>
      <c r="X9" s="17">
        <v>22</v>
      </c>
      <c r="Y9" s="17">
        <v>23</v>
      </c>
      <c r="Z9" s="17">
        <v>24</v>
      </c>
      <c r="AA9" s="17">
        <v>25</v>
      </c>
      <c r="AB9" s="17">
        <v>26</v>
      </c>
      <c r="AC9" s="17">
        <v>27</v>
      </c>
      <c r="AD9" s="17">
        <v>28</v>
      </c>
      <c r="AE9" s="17">
        <v>29</v>
      </c>
      <c r="AF9" s="17">
        <v>30</v>
      </c>
      <c r="AG9" s="18">
        <v>31</v>
      </c>
      <c r="AH9" s="122" t="s">
        <v>9</v>
      </c>
      <c r="AI9" s="124" t="s">
        <v>10</v>
      </c>
      <c r="AJ9" s="126" t="s">
        <v>11</v>
      </c>
      <c r="AK9" s="128" t="s">
        <v>12</v>
      </c>
      <c r="AL9" s="131" t="s">
        <v>13</v>
      </c>
      <c r="AM9" s="126" t="s">
        <v>14</v>
      </c>
      <c r="AN9" s="112" t="s">
        <v>15</v>
      </c>
      <c r="AO9" s="114" t="s">
        <v>16</v>
      </c>
    </row>
    <row r="10" spans="1:41" ht="15.75" customHeight="1" thickBot="1">
      <c r="A10" s="119"/>
      <c r="B10" s="121"/>
      <c r="C10" s="19" t="e">
        <f t="shared" ref="C10:AG10" si="0">IF(WEEKDAY($B$5+C9,3)=1,"пн",IF(WEEKDAY($B$5+C9,3)=2,"вт",IF(WEEKDAY($B$5+C9,3)=3,"ср",IF(WEEKDAY($B$5+C9,3)=4,"чт",IF(WEEKDAY($B$5+C9,3)=5,"пт",IF(WEEKDAY($B$5+C9,3)=6,"сб",IF(WEEKDAY($B$5+C9,3)=0,"вс","??")))))))</f>
        <v>#VALUE!</v>
      </c>
      <c r="D10" s="19" t="e">
        <f t="shared" si="0"/>
        <v>#VALUE!</v>
      </c>
      <c r="E10" s="19" t="e">
        <f t="shared" si="0"/>
        <v>#VALUE!</v>
      </c>
      <c r="F10" s="19" t="e">
        <f t="shared" si="0"/>
        <v>#VALUE!</v>
      </c>
      <c r="G10" s="19" t="e">
        <f t="shared" si="0"/>
        <v>#VALUE!</v>
      </c>
      <c r="H10" s="19" t="e">
        <f t="shared" si="0"/>
        <v>#VALUE!</v>
      </c>
      <c r="I10" s="19" t="e">
        <f t="shared" si="0"/>
        <v>#VALUE!</v>
      </c>
      <c r="J10" s="19" t="e">
        <f t="shared" si="0"/>
        <v>#VALUE!</v>
      </c>
      <c r="K10" s="19" t="e">
        <f t="shared" si="0"/>
        <v>#VALUE!</v>
      </c>
      <c r="L10" s="19" t="e">
        <f t="shared" si="0"/>
        <v>#VALUE!</v>
      </c>
      <c r="M10" s="19" t="e">
        <f t="shared" si="0"/>
        <v>#VALUE!</v>
      </c>
      <c r="N10" s="19" t="e">
        <f t="shared" si="0"/>
        <v>#VALUE!</v>
      </c>
      <c r="O10" s="19" t="e">
        <f t="shared" si="0"/>
        <v>#VALUE!</v>
      </c>
      <c r="P10" s="19" t="e">
        <f t="shared" si="0"/>
        <v>#VALUE!</v>
      </c>
      <c r="Q10" s="19" t="e">
        <f t="shared" si="0"/>
        <v>#VALUE!</v>
      </c>
      <c r="R10" s="19" t="e">
        <f t="shared" si="0"/>
        <v>#VALUE!</v>
      </c>
      <c r="S10" s="19" t="e">
        <f t="shared" si="0"/>
        <v>#VALUE!</v>
      </c>
      <c r="T10" s="19" t="e">
        <f t="shared" si="0"/>
        <v>#VALUE!</v>
      </c>
      <c r="U10" s="19" t="e">
        <f t="shared" si="0"/>
        <v>#VALUE!</v>
      </c>
      <c r="V10" s="19" t="e">
        <f t="shared" si="0"/>
        <v>#VALUE!</v>
      </c>
      <c r="W10" s="19" t="e">
        <f t="shared" si="0"/>
        <v>#VALUE!</v>
      </c>
      <c r="X10" s="19" t="e">
        <f t="shared" si="0"/>
        <v>#VALUE!</v>
      </c>
      <c r="Y10" s="19" t="e">
        <f t="shared" si="0"/>
        <v>#VALUE!</v>
      </c>
      <c r="Z10" s="19" t="e">
        <f t="shared" si="0"/>
        <v>#VALUE!</v>
      </c>
      <c r="AA10" s="19" t="e">
        <f t="shared" si="0"/>
        <v>#VALUE!</v>
      </c>
      <c r="AB10" s="19" t="e">
        <f t="shared" si="0"/>
        <v>#VALUE!</v>
      </c>
      <c r="AC10" s="19" t="e">
        <f t="shared" si="0"/>
        <v>#VALUE!</v>
      </c>
      <c r="AD10" s="19" t="e">
        <f t="shared" si="0"/>
        <v>#VALUE!</v>
      </c>
      <c r="AE10" s="19" t="e">
        <f t="shared" si="0"/>
        <v>#VALUE!</v>
      </c>
      <c r="AF10" s="19" t="e">
        <f t="shared" si="0"/>
        <v>#VALUE!</v>
      </c>
      <c r="AG10" s="20" t="e">
        <f t="shared" si="0"/>
        <v>#VALUE!</v>
      </c>
      <c r="AH10" s="123"/>
      <c r="AI10" s="125"/>
      <c r="AJ10" s="127"/>
      <c r="AK10" s="129"/>
      <c r="AL10" s="132"/>
      <c r="AM10" s="127"/>
      <c r="AN10" s="113"/>
      <c r="AO10" s="115"/>
    </row>
    <row r="11" spans="1:41" ht="20.100000000000001" customHeight="1">
      <c r="A11" s="21" t="s">
        <v>17</v>
      </c>
      <c r="B11" s="22">
        <v>0.28958333333333303</v>
      </c>
      <c r="C11" s="23">
        <v>10</v>
      </c>
      <c r="D11" s="24"/>
      <c r="E11" s="24"/>
      <c r="F11" s="24">
        <v>10</v>
      </c>
      <c r="G11" s="24">
        <v>10</v>
      </c>
      <c r="H11" s="24">
        <v>10</v>
      </c>
      <c r="I11" s="24">
        <v>10</v>
      </c>
      <c r="J11" s="24">
        <v>10</v>
      </c>
      <c r="K11" s="24"/>
      <c r="L11" s="24"/>
      <c r="M11" s="24">
        <v>10</v>
      </c>
      <c r="N11" s="24">
        <v>10</v>
      </c>
      <c r="O11" s="24">
        <v>10</v>
      </c>
      <c r="P11" s="24">
        <v>10</v>
      </c>
      <c r="Q11" s="24">
        <v>10</v>
      </c>
      <c r="R11" s="24"/>
      <c r="S11" s="24"/>
      <c r="T11" s="24">
        <v>10</v>
      </c>
      <c r="U11" s="24">
        <v>10</v>
      </c>
      <c r="V11" s="24">
        <v>10</v>
      </c>
      <c r="W11" s="24">
        <v>10</v>
      </c>
      <c r="X11" s="24">
        <v>10</v>
      </c>
      <c r="Y11" s="24"/>
      <c r="Z11" s="24"/>
      <c r="AA11" s="24">
        <v>10</v>
      </c>
      <c r="AB11" s="24">
        <v>10</v>
      </c>
      <c r="AC11" s="24">
        <v>10</v>
      </c>
      <c r="AD11" s="24">
        <v>10</v>
      </c>
      <c r="AE11" s="24">
        <v>10</v>
      </c>
      <c r="AF11" s="24"/>
      <c r="AG11" s="25"/>
      <c r="AH11" s="26">
        <f t="shared" ref="AH11:AH20" si="1">COUNT(C11:AG11)</f>
        <v>21</v>
      </c>
      <c r="AI11" s="27">
        <f t="shared" ref="AI11:AI20" si="2">SUM(C11:AG11)/60</f>
        <v>3.5</v>
      </c>
      <c r="AJ11" s="28">
        <v>0.10503490538395081</v>
      </c>
      <c r="AK11" s="29">
        <f t="shared" ref="AK11:AK20" si="3">AI11*AJ11*3</f>
        <v>1.1028665065314835</v>
      </c>
      <c r="AL11" s="30">
        <f t="shared" ref="AL11:AL20" si="4">IFERROR(IF(OR($B$7="Москва",$B$7="Федеральное ТВ",$B$7="Тематическое ТВ",$B$7="Орбитальное ТВ"),AJ11*3*(IFERROR((SUMIF(C11:AG11,5,C11:AG11)/60)*1.3,0)+IFERROR((SUMIF(C11:AG11,10,C11:AG11)/60)*1.15,0)+IFERROR((SUMIF(C11:AG11,15,C11:AG11)/60)*1.05,0)+IFERROR((SUMIF(C11:AG11,20,C11:AG11)/60)*1,0)+IFERROR((SUMIF(C11:AG11,25,C11:AG11)/60)*0.98,0)+IFERROR((SUMIF(C11:AG11,30,C11:AG11)/60)*0.96,0)+IFERROR(((SUMIF(C11:AG11,"&gt;=35",C11:AG11)/60)-(SUMIF(C11:AG11,"&gt;55",C11:AG11)/60))*0.95,0)+IFERROR((SUMIF(C11:AG11,"&gt;=60",C11:AG11)/60)*0.9,0)),IF(OR($B$7="Санкт-Петербург",$B$7="Екатеринбург",$B$7= "Нижний Новгород",$B$7="Новосибирск"),AJ11*3*((IFERROR((SUMIF(C11:AG11,5,C11:AG11)/60)*1.1,0)+IFERROR((SUMIF(C11:AG11,10,C11:AG11)/60)*1.05,0)+IFERROR((SUMIF(C11:AG11,15,C11:AG11)/60)*1.03,0)+IFERROR((SUMIF(C11:AG11,20,C11:AG11)/60)*1,0)+IFERROR((SUMIF(C11:AG11,25,C11:AG11)/60)*0.99,0)+IFERROR((SUMIF(C11:AG11,30,C11:AG11)/60)*0.98,0)+IFERROR(((SUMIF(C11:AG11,"&gt;=35",C11:AG11)/60)-(SUMIF(C11:AG11,"&gt;55",C11:AG11)/60))*0.98,0)+IFERROR((SUMIF(C11:AG11,"&gt;=60",C11:AG11)/60)*0.95,0))),AK11)),0)</f>
        <v>1.2682964825112057</v>
      </c>
      <c r="AM11" s="31">
        <v>33900.166039224401</v>
      </c>
      <c r="AN11" s="32">
        <f t="shared" ref="AN11:AN20" si="5">AM11*AL11</f>
        <v>42995.461344094139</v>
      </c>
      <c r="AO11" s="33">
        <f t="shared" ref="AO11:AO20" si="6">AN11*1.2</f>
        <v>51594.553612912969</v>
      </c>
    </row>
    <row r="12" spans="1:41" ht="20.100000000000001" customHeight="1">
      <c r="A12" s="21" t="s">
        <v>18</v>
      </c>
      <c r="B12" s="22">
        <v>0.31041666666666701</v>
      </c>
      <c r="C12" s="23">
        <v>10</v>
      </c>
      <c r="D12" s="24"/>
      <c r="E12" s="24"/>
      <c r="F12" s="24">
        <v>10</v>
      </c>
      <c r="G12" s="24">
        <v>10</v>
      </c>
      <c r="H12" s="24">
        <v>10</v>
      </c>
      <c r="I12" s="24">
        <v>10</v>
      </c>
      <c r="J12" s="24">
        <v>10</v>
      </c>
      <c r="K12" s="24"/>
      <c r="L12" s="24"/>
      <c r="M12" s="24">
        <v>10</v>
      </c>
      <c r="N12" s="24">
        <v>10</v>
      </c>
      <c r="O12" s="24">
        <v>10</v>
      </c>
      <c r="P12" s="24">
        <v>10</v>
      </c>
      <c r="Q12" s="24">
        <v>10</v>
      </c>
      <c r="R12" s="24"/>
      <c r="S12" s="24"/>
      <c r="T12" s="24">
        <v>10</v>
      </c>
      <c r="U12" s="24">
        <v>10</v>
      </c>
      <c r="V12" s="24">
        <v>10</v>
      </c>
      <c r="W12" s="24">
        <v>10</v>
      </c>
      <c r="X12" s="24">
        <v>10</v>
      </c>
      <c r="Y12" s="24"/>
      <c r="Z12" s="24"/>
      <c r="AA12" s="24">
        <v>10</v>
      </c>
      <c r="AB12" s="24">
        <v>10</v>
      </c>
      <c r="AC12" s="24">
        <v>10</v>
      </c>
      <c r="AD12" s="24">
        <v>10</v>
      </c>
      <c r="AE12" s="24">
        <v>10</v>
      </c>
      <c r="AF12" s="24"/>
      <c r="AG12" s="25"/>
      <c r="AH12" s="26">
        <f t="shared" si="1"/>
        <v>21</v>
      </c>
      <c r="AI12" s="27">
        <f t="shared" si="2"/>
        <v>3.5</v>
      </c>
      <c r="AJ12" s="28">
        <v>0.18275099349429841</v>
      </c>
      <c r="AK12" s="29">
        <f t="shared" si="3"/>
        <v>1.9188854316901334</v>
      </c>
      <c r="AL12" s="30">
        <f t="shared" si="4"/>
        <v>2.206718246443653</v>
      </c>
      <c r="AM12" s="31">
        <v>33900.166039224401</v>
      </c>
      <c r="AN12" s="32">
        <f t="shared" si="5"/>
        <v>74808.114956225952</v>
      </c>
      <c r="AO12" s="33">
        <f t="shared" si="6"/>
        <v>89769.737947471134</v>
      </c>
    </row>
    <row r="13" spans="1:41" ht="20.100000000000001" customHeight="1">
      <c r="A13" s="21" t="s">
        <v>19</v>
      </c>
      <c r="B13" s="22">
        <v>0.35208333333333303</v>
      </c>
      <c r="C13" s="23">
        <v>10</v>
      </c>
      <c r="D13" s="24"/>
      <c r="E13" s="24"/>
      <c r="F13" s="24">
        <v>10</v>
      </c>
      <c r="G13" s="24">
        <v>10</v>
      </c>
      <c r="H13" s="24">
        <v>10</v>
      </c>
      <c r="I13" s="24">
        <v>10</v>
      </c>
      <c r="J13" s="24">
        <v>10</v>
      </c>
      <c r="K13" s="24"/>
      <c r="L13" s="24"/>
      <c r="M13" s="24">
        <v>10</v>
      </c>
      <c r="N13" s="24">
        <v>10</v>
      </c>
      <c r="O13" s="24">
        <v>10</v>
      </c>
      <c r="P13" s="24">
        <v>10</v>
      </c>
      <c r="Q13" s="24">
        <v>10</v>
      </c>
      <c r="R13" s="24"/>
      <c r="S13" s="24"/>
      <c r="T13" s="24">
        <v>10</v>
      </c>
      <c r="U13" s="24">
        <v>10</v>
      </c>
      <c r="V13" s="24">
        <v>10</v>
      </c>
      <c r="W13" s="24">
        <v>10</v>
      </c>
      <c r="X13" s="24">
        <v>10</v>
      </c>
      <c r="Y13" s="24"/>
      <c r="Z13" s="24"/>
      <c r="AA13" s="24">
        <v>10</v>
      </c>
      <c r="AB13" s="24">
        <v>10</v>
      </c>
      <c r="AC13" s="24">
        <v>10</v>
      </c>
      <c r="AD13" s="24">
        <v>10</v>
      </c>
      <c r="AE13" s="24">
        <v>10</v>
      </c>
      <c r="AF13" s="24"/>
      <c r="AG13" s="25"/>
      <c r="AH13" s="26">
        <f t="shared" si="1"/>
        <v>21</v>
      </c>
      <c r="AI13" s="27">
        <f t="shared" si="2"/>
        <v>3.5</v>
      </c>
      <c r="AJ13" s="28">
        <v>0.24925466409647054</v>
      </c>
      <c r="AK13" s="29">
        <f t="shared" si="3"/>
        <v>2.6171739730129406</v>
      </c>
      <c r="AL13" s="30">
        <f t="shared" si="4"/>
        <v>3.0097500689648813</v>
      </c>
      <c r="AM13" s="31">
        <v>33900.166039224401</v>
      </c>
      <c r="AN13" s="32">
        <f t="shared" si="5"/>
        <v>102031.02707447657</v>
      </c>
      <c r="AO13" s="33">
        <f t="shared" si="6"/>
        <v>122437.23248937188</v>
      </c>
    </row>
    <row r="14" spans="1:41" ht="20.100000000000001" customHeight="1">
      <c r="A14" s="21" t="s">
        <v>20</v>
      </c>
      <c r="B14" s="22">
        <v>0.53958333333333297</v>
      </c>
      <c r="C14" s="23"/>
      <c r="D14" s="24">
        <v>10</v>
      </c>
      <c r="E14" s="24">
        <v>10</v>
      </c>
      <c r="F14" s="24"/>
      <c r="G14" s="24"/>
      <c r="H14" s="24"/>
      <c r="I14" s="24"/>
      <c r="J14" s="24"/>
      <c r="K14" s="24">
        <v>10</v>
      </c>
      <c r="L14" s="24">
        <v>10</v>
      </c>
      <c r="M14" s="24"/>
      <c r="N14" s="24"/>
      <c r="O14" s="24"/>
      <c r="P14" s="24"/>
      <c r="Q14" s="24"/>
      <c r="R14" s="24">
        <v>10</v>
      </c>
      <c r="S14" s="24">
        <v>10</v>
      </c>
      <c r="T14" s="24"/>
      <c r="U14" s="24"/>
      <c r="V14" s="24"/>
      <c r="W14" s="24"/>
      <c r="X14" s="24"/>
      <c r="Y14" s="24">
        <v>10</v>
      </c>
      <c r="Z14" s="24">
        <v>10</v>
      </c>
      <c r="AA14" s="24"/>
      <c r="AB14" s="24"/>
      <c r="AC14" s="24"/>
      <c r="AD14" s="24"/>
      <c r="AE14" s="24"/>
      <c r="AF14" s="24">
        <v>10</v>
      </c>
      <c r="AG14" s="25"/>
      <c r="AH14" s="26">
        <f t="shared" si="1"/>
        <v>9</v>
      </c>
      <c r="AI14" s="27">
        <f t="shared" si="2"/>
        <v>1.5</v>
      </c>
      <c r="AJ14" s="28">
        <v>0.39328497001704832</v>
      </c>
      <c r="AK14" s="29">
        <f t="shared" si="3"/>
        <v>1.7697823650767173</v>
      </c>
      <c r="AL14" s="30">
        <f t="shared" si="4"/>
        <v>2.0352497198382249</v>
      </c>
      <c r="AM14" s="31">
        <v>33900.166039224401</v>
      </c>
      <c r="AN14" s="32">
        <f t="shared" si="5"/>
        <v>68995.303433800771</v>
      </c>
      <c r="AO14" s="33">
        <f t="shared" si="6"/>
        <v>82794.364120560916</v>
      </c>
    </row>
    <row r="15" spans="1:41" ht="20.100000000000001" customHeight="1">
      <c r="A15" s="21" t="s">
        <v>21</v>
      </c>
      <c r="B15" s="22">
        <v>0.74791666666666701</v>
      </c>
      <c r="C15" s="23"/>
      <c r="D15" s="24">
        <v>10</v>
      </c>
      <c r="E15" s="24">
        <v>10</v>
      </c>
      <c r="F15" s="24"/>
      <c r="G15" s="24"/>
      <c r="H15" s="24"/>
      <c r="I15" s="24"/>
      <c r="J15" s="24"/>
      <c r="K15" s="24">
        <v>10</v>
      </c>
      <c r="L15" s="24">
        <v>10</v>
      </c>
      <c r="M15" s="24"/>
      <c r="N15" s="24"/>
      <c r="O15" s="24"/>
      <c r="P15" s="24"/>
      <c r="Q15" s="24"/>
      <c r="R15" s="24">
        <v>10</v>
      </c>
      <c r="S15" s="24">
        <v>10</v>
      </c>
      <c r="T15" s="24"/>
      <c r="U15" s="24"/>
      <c r="V15" s="24"/>
      <c r="W15" s="24"/>
      <c r="X15" s="24"/>
      <c r="Y15" s="24">
        <v>10</v>
      </c>
      <c r="Z15" s="24">
        <v>10</v>
      </c>
      <c r="AA15" s="24"/>
      <c r="AB15" s="24"/>
      <c r="AC15" s="24"/>
      <c r="AD15" s="24"/>
      <c r="AE15" s="24"/>
      <c r="AF15" s="24">
        <v>10</v>
      </c>
      <c r="AG15" s="25"/>
      <c r="AH15" s="26">
        <f t="shared" si="1"/>
        <v>9</v>
      </c>
      <c r="AI15" s="27">
        <f t="shared" si="2"/>
        <v>1.5</v>
      </c>
      <c r="AJ15" s="28">
        <v>0.30781091873942612</v>
      </c>
      <c r="AK15" s="29">
        <f t="shared" si="3"/>
        <v>1.3851491343274176</v>
      </c>
      <c r="AL15" s="30">
        <f t="shared" si="4"/>
        <v>1.5929215044765301</v>
      </c>
      <c r="AM15" s="31">
        <v>33900.166039224401</v>
      </c>
      <c r="AN15" s="32">
        <f t="shared" si="5"/>
        <v>54000.303489205508</v>
      </c>
      <c r="AO15" s="33">
        <f t="shared" si="6"/>
        <v>64800.364187046609</v>
      </c>
    </row>
    <row r="16" spans="1:41" ht="20.100000000000001" customHeight="1">
      <c r="A16" s="21" t="s">
        <v>22</v>
      </c>
      <c r="B16" s="22">
        <v>0.81041666666666701</v>
      </c>
      <c r="C16" s="23">
        <v>10</v>
      </c>
      <c r="D16" s="24"/>
      <c r="E16" s="24"/>
      <c r="F16" s="24">
        <v>10</v>
      </c>
      <c r="G16" s="24">
        <v>10</v>
      </c>
      <c r="H16" s="24">
        <v>10</v>
      </c>
      <c r="I16" s="24">
        <v>10</v>
      </c>
      <c r="J16" s="24">
        <v>10</v>
      </c>
      <c r="K16" s="24"/>
      <c r="L16" s="24"/>
      <c r="M16" s="24">
        <v>10</v>
      </c>
      <c r="N16" s="24">
        <v>10</v>
      </c>
      <c r="O16" s="24">
        <v>10</v>
      </c>
      <c r="P16" s="24">
        <v>10</v>
      </c>
      <c r="Q16" s="24">
        <v>10</v>
      </c>
      <c r="R16" s="24"/>
      <c r="S16" s="24"/>
      <c r="T16" s="24">
        <v>10</v>
      </c>
      <c r="U16" s="24">
        <v>10</v>
      </c>
      <c r="V16" s="24">
        <v>10</v>
      </c>
      <c r="W16" s="24">
        <v>10</v>
      </c>
      <c r="X16" s="24">
        <v>10</v>
      </c>
      <c r="Y16" s="24"/>
      <c r="Z16" s="24"/>
      <c r="AA16" s="24">
        <v>10</v>
      </c>
      <c r="AB16" s="24">
        <v>10</v>
      </c>
      <c r="AC16" s="24">
        <v>10</v>
      </c>
      <c r="AD16" s="24">
        <v>10</v>
      </c>
      <c r="AE16" s="24">
        <v>10</v>
      </c>
      <c r="AF16" s="24"/>
      <c r="AG16" s="25"/>
      <c r="AH16" s="26">
        <f t="shared" si="1"/>
        <v>21</v>
      </c>
      <c r="AI16" s="27">
        <f t="shared" si="2"/>
        <v>3.5</v>
      </c>
      <c r="AJ16" s="28">
        <v>0.33902108943490133</v>
      </c>
      <c r="AK16" s="29">
        <f t="shared" si="3"/>
        <v>3.5597214390664638</v>
      </c>
      <c r="AL16" s="30">
        <f t="shared" si="4"/>
        <v>4.0936796549264329</v>
      </c>
      <c r="AM16" s="31">
        <v>33900.166039224401</v>
      </c>
      <c r="AN16" s="32">
        <f t="shared" si="5"/>
        <v>138776.42001340093</v>
      </c>
      <c r="AO16" s="33">
        <f t="shared" si="6"/>
        <v>166531.70401608112</v>
      </c>
    </row>
    <row r="17" spans="1:41" ht="20.100000000000001" customHeight="1">
      <c r="A17" s="21" t="s">
        <v>23</v>
      </c>
      <c r="B17" s="22">
        <v>0.83125000000000004</v>
      </c>
      <c r="C17" s="23"/>
      <c r="D17" s="24">
        <v>10</v>
      </c>
      <c r="E17" s="24">
        <v>10</v>
      </c>
      <c r="F17" s="24"/>
      <c r="G17" s="24"/>
      <c r="H17" s="24"/>
      <c r="I17" s="24"/>
      <c r="J17" s="24"/>
      <c r="K17" s="24">
        <v>10</v>
      </c>
      <c r="L17" s="24">
        <v>10</v>
      </c>
      <c r="M17" s="24"/>
      <c r="N17" s="24"/>
      <c r="O17" s="24"/>
      <c r="P17" s="24"/>
      <c r="Q17" s="24"/>
      <c r="R17" s="24">
        <v>10</v>
      </c>
      <c r="S17" s="24">
        <v>10</v>
      </c>
      <c r="T17" s="24"/>
      <c r="U17" s="24"/>
      <c r="V17" s="24"/>
      <c r="W17" s="24"/>
      <c r="X17" s="24"/>
      <c r="Y17" s="24">
        <v>10</v>
      </c>
      <c r="Z17" s="24">
        <v>10</v>
      </c>
      <c r="AA17" s="24"/>
      <c r="AB17" s="24"/>
      <c r="AC17" s="24"/>
      <c r="AD17" s="24"/>
      <c r="AE17" s="24"/>
      <c r="AF17" s="24">
        <v>10</v>
      </c>
      <c r="AG17" s="25"/>
      <c r="AH17" s="26">
        <f t="shared" si="1"/>
        <v>9</v>
      </c>
      <c r="AI17" s="27">
        <f t="shared" si="2"/>
        <v>1.5</v>
      </c>
      <c r="AJ17" s="28">
        <v>0.24079525485070782</v>
      </c>
      <c r="AK17" s="29">
        <f t="shared" si="3"/>
        <v>1.0835786468281852</v>
      </c>
      <c r="AL17" s="30">
        <f t="shared" si="4"/>
        <v>1.2461154438524129</v>
      </c>
      <c r="AM17" s="31">
        <v>33900.166039224401</v>
      </c>
      <c r="AN17" s="32">
        <f t="shared" si="5"/>
        <v>42243.520450638607</v>
      </c>
      <c r="AO17" s="33">
        <f t="shared" si="6"/>
        <v>50692.224540766329</v>
      </c>
    </row>
    <row r="18" spans="1:41" ht="20.100000000000001" customHeight="1">
      <c r="A18" s="21" t="s">
        <v>24</v>
      </c>
      <c r="B18" s="22">
        <v>0.85208333333333297</v>
      </c>
      <c r="C18" s="23">
        <v>10</v>
      </c>
      <c r="D18" s="24"/>
      <c r="E18" s="24"/>
      <c r="F18" s="24">
        <v>10</v>
      </c>
      <c r="G18" s="24">
        <v>10</v>
      </c>
      <c r="H18" s="24">
        <v>10</v>
      </c>
      <c r="I18" s="24">
        <v>10</v>
      </c>
      <c r="J18" s="24">
        <v>10</v>
      </c>
      <c r="K18" s="24"/>
      <c r="L18" s="24"/>
      <c r="M18" s="24">
        <v>10</v>
      </c>
      <c r="N18" s="24">
        <v>10</v>
      </c>
      <c r="O18" s="24">
        <v>10</v>
      </c>
      <c r="P18" s="24">
        <v>10</v>
      </c>
      <c r="Q18" s="24">
        <v>10</v>
      </c>
      <c r="R18" s="24"/>
      <c r="S18" s="24"/>
      <c r="T18" s="24">
        <v>10</v>
      </c>
      <c r="U18" s="24">
        <v>10</v>
      </c>
      <c r="V18" s="24">
        <v>10</v>
      </c>
      <c r="W18" s="24">
        <v>10</v>
      </c>
      <c r="X18" s="24">
        <v>10</v>
      </c>
      <c r="Y18" s="24"/>
      <c r="Z18" s="24"/>
      <c r="AA18" s="24">
        <v>10</v>
      </c>
      <c r="AB18" s="24">
        <v>10</v>
      </c>
      <c r="AC18" s="24">
        <v>10</v>
      </c>
      <c r="AD18" s="24">
        <v>10</v>
      </c>
      <c r="AE18" s="24">
        <v>10</v>
      </c>
      <c r="AF18" s="24"/>
      <c r="AG18" s="25"/>
      <c r="AH18" s="26">
        <f t="shared" si="1"/>
        <v>21</v>
      </c>
      <c r="AI18" s="27">
        <f t="shared" si="2"/>
        <v>3.5</v>
      </c>
      <c r="AJ18" s="28">
        <v>0.32950110863325183</v>
      </c>
      <c r="AK18" s="29">
        <f t="shared" si="3"/>
        <v>3.4597616406491443</v>
      </c>
      <c r="AL18" s="30">
        <f t="shared" si="4"/>
        <v>3.9787258867465156</v>
      </c>
      <c r="AM18" s="31">
        <v>33900.166039224401</v>
      </c>
      <c r="AN18" s="32">
        <f t="shared" si="5"/>
        <v>134879.46818526721</v>
      </c>
      <c r="AO18" s="33">
        <f t="shared" si="6"/>
        <v>161855.36182232064</v>
      </c>
    </row>
    <row r="19" spans="1:41" ht="20.100000000000001" customHeight="1">
      <c r="A19" s="21" t="s">
        <v>25</v>
      </c>
      <c r="B19" s="22">
        <v>0.91458333333333297</v>
      </c>
      <c r="C19" s="23"/>
      <c r="D19" s="24">
        <v>10</v>
      </c>
      <c r="E19" s="24">
        <v>10</v>
      </c>
      <c r="F19" s="24"/>
      <c r="G19" s="24"/>
      <c r="H19" s="24"/>
      <c r="I19" s="24"/>
      <c r="J19" s="24"/>
      <c r="K19" s="24">
        <v>10</v>
      </c>
      <c r="L19" s="24">
        <v>10</v>
      </c>
      <c r="M19" s="24"/>
      <c r="N19" s="24"/>
      <c r="O19" s="24"/>
      <c r="P19" s="24"/>
      <c r="Q19" s="24"/>
      <c r="R19" s="24">
        <v>10</v>
      </c>
      <c r="S19" s="24">
        <v>10</v>
      </c>
      <c r="T19" s="24"/>
      <c r="U19" s="24"/>
      <c r="V19" s="24"/>
      <c r="W19" s="24"/>
      <c r="X19" s="24"/>
      <c r="Y19" s="24">
        <v>10</v>
      </c>
      <c r="Z19" s="24">
        <v>10</v>
      </c>
      <c r="AA19" s="24"/>
      <c r="AB19" s="24"/>
      <c r="AC19" s="24"/>
      <c r="AD19" s="24"/>
      <c r="AE19" s="24"/>
      <c r="AF19" s="24">
        <v>10</v>
      </c>
      <c r="AG19" s="25"/>
      <c r="AH19" s="34">
        <f t="shared" si="1"/>
        <v>9</v>
      </c>
      <c r="AI19" s="35">
        <f t="shared" si="2"/>
        <v>1.5</v>
      </c>
      <c r="AJ19" s="36">
        <v>0.23449972498669741</v>
      </c>
      <c r="AK19" s="37">
        <f t="shared" si="3"/>
        <v>1.0552487624401383</v>
      </c>
      <c r="AL19" s="30">
        <f t="shared" si="4"/>
        <v>1.2135360768061592</v>
      </c>
      <c r="AM19" s="31">
        <v>33900.166039224401</v>
      </c>
      <c r="AN19" s="38">
        <f t="shared" si="5"/>
        <v>41139.074498317772</v>
      </c>
      <c r="AO19" s="39">
        <f t="shared" si="6"/>
        <v>49366.889397981322</v>
      </c>
    </row>
    <row r="20" spans="1:41" ht="20.100000000000001" customHeight="1" thickBot="1">
      <c r="A20" s="40" t="s">
        <v>26</v>
      </c>
      <c r="B20" s="41">
        <v>0.95625000000000004</v>
      </c>
      <c r="C20" s="42"/>
      <c r="D20" s="43">
        <v>10</v>
      </c>
      <c r="E20" s="43">
        <v>10</v>
      </c>
      <c r="F20" s="43"/>
      <c r="G20" s="43"/>
      <c r="H20" s="43"/>
      <c r="I20" s="43"/>
      <c r="J20" s="43"/>
      <c r="K20" s="43">
        <v>10</v>
      </c>
      <c r="L20" s="43">
        <v>10</v>
      </c>
      <c r="M20" s="43"/>
      <c r="N20" s="43"/>
      <c r="O20" s="43"/>
      <c r="P20" s="43"/>
      <c r="Q20" s="43"/>
      <c r="R20" s="43">
        <v>10</v>
      </c>
      <c r="S20" s="43">
        <v>10</v>
      </c>
      <c r="T20" s="43"/>
      <c r="U20" s="43"/>
      <c r="V20" s="43"/>
      <c r="W20" s="43"/>
      <c r="X20" s="43"/>
      <c r="Y20" s="43">
        <v>10</v>
      </c>
      <c r="Z20" s="43">
        <v>10</v>
      </c>
      <c r="AA20" s="43"/>
      <c r="AB20" s="43"/>
      <c r="AC20" s="43"/>
      <c r="AD20" s="43"/>
      <c r="AE20" s="43"/>
      <c r="AF20" s="43">
        <v>10</v>
      </c>
      <c r="AG20" s="44"/>
      <c r="AH20" s="45">
        <f t="shared" si="1"/>
        <v>9</v>
      </c>
      <c r="AI20" s="46">
        <f t="shared" si="2"/>
        <v>1.5</v>
      </c>
      <c r="AJ20" s="47">
        <v>0.22824924348221462</v>
      </c>
      <c r="AK20" s="48">
        <f t="shared" si="3"/>
        <v>1.0271215956699657</v>
      </c>
      <c r="AL20" s="30">
        <f t="shared" si="4"/>
        <v>1.1811898350204606</v>
      </c>
      <c r="AM20" s="31">
        <v>33900.166039224401</v>
      </c>
      <c r="AN20" s="49">
        <f t="shared" si="5"/>
        <v>40042.53153103769</v>
      </c>
      <c r="AO20" s="50">
        <f t="shared" si="6"/>
        <v>48051.037837245225</v>
      </c>
    </row>
    <row r="21" spans="1:41" ht="20.100000000000001" customHeight="1" thickBot="1">
      <c r="A21" s="51"/>
      <c r="B21" s="52"/>
      <c r="C21" s="53">
        <f>COUNT(C$11:C20)</f>
        <v>5</v>
      </c>
      <c r="D21" s="53">
        <f>COUNT(D$11:D20)</f>
        <v>5</v>
      </c>
      <c r="E21" s="53">
        <f>COUNT(E$11:E20)</f>
        <v>5</v>
      </c>
      <c r="F21" s="53">
        <f>COUNT(F$11:F20)</f>
        <v>5</v>
      </c>
      <c r="G21" s="53">
        <f>COUNT(G$11:G20)</f>
        <v>5</v>
      </c>
      <c r="H21" s="53">
        <f>COUNT(H$11:H20)</f>
        <v>5</v>
      </c>
      <c r="I21" s="53">
        <f>COUNT(I$11:I20)</f>
        <v>5</v>
      </c>
      <c r="J21" s="53">
        <f>COUNT(J$11:J20)</f>
        <v>5</v>
      </c>
      <c r="K21" s="53">
        <f>COUNT(K$11:K20)</f>
        <v>5</v>
      </c>
      <c r="L21" s="53">
        <f>COUNT(L$11:L20)</f>
        <v>5</v>
      </c>
      <c r="M21" s="53">
        <f>COUNT(M$11:M20)</f>
        <v>5</v>
      </c>
      <c r="N21" s="53">
        <f>COUNT(N$11:N20)</f>
        <v>5</v>
      </c>
      <c r="O21" s="53">
        <f>COUNT(O$11:O20)</f>
        <v>5</v>
      </c>
      <c r="P21" s="53">
        <f>COUNT(P$11:P20)</f>
        <v>5</v>
      </c>
      <c r="Q21" s="53">
        <f>COUNT(Q$11:Q20)</f>
        <v>5</v>
      </c>
      <c r="R21" s="53">
        <f>COUNT(R$11:R20)</f>
        <v>5</v>
      </c>
      <c r="S21" s="53">
        <f>COUNT(S$11:S20)</f>
        <v>5</v>
      </c>
      <c r="T21" s="53">
        <f>COUNT(T$11:T20)</f>
        <v>5</v>
      </c>
      <c r="U21" s="53">
        <f>COUNT(U$11:U20)</f>
        <v>5</v>
      </c>
      <c r="V21" s="53">
        <f>COUNT(V$11:V20)</f>
        <v>5</v>
      </c>
      <c r="W21" s="53">
        <f>COUNT(W$11:W20)</f>
        <v>5</v>
      </c>
      <c r="X21" s="53">
        <f>COUNT(X$11:X20)</f>
        <v>5</v>
      </c>
      <c r="Y21" s="53">
        <f>COUNT(Y$11:Y20)</f>
        <v>5</v>
      </c>
      <c r="Z21" s="53">
        <f>COUNT(Z$11:Z20)</f>
        <v>5</v>
      </c>
      <c r="AA21" s="53">
        <f>COUNT(AA$11:AA20)</f>
        <v>5</v>
      </c>
      <c r="AB21" s="53">
        <f>COUNT(AB$11:AB20)</f>
        <v>5</v>
      </c>
      <c r="AC21" s="53">
        <f>COUNT(AC$11:AC20)</f>
        <v>5</v>
      </c>
      <c r="AD21" s="53">
        <f>COUNT(AD$11:AD20)</f>
        <v>5</v>
      </c>
      <c r="AE21" s="53">
        <f>COUNT(AE$11:AE20)</f>
        <v>5</v>
      </c>
      <c r="AF21" s="53">
        <f>COUNT(AF$11:AF20)</f>
        <v>5</v>
      </c>
      <c r="AG21" s="53">
        <f>COUNT(AG$11:AG20)</f>
        <v>0</v>
      </c>
      <c r="AH21" s="54">
        <f>SUM(AH$11:AH20)</f>
        <v>150</v>
      </c>
      <c r="AI21" s="55">
        <f>SUM(AI$11:AI20)</f>
        <v>25</v>
      </c>
      <c r="AJ21" s="56">
        <f>AVERAGE(AJ$11:AJ20)</f>
        <v>0.26102028731189669</v>
      </c>
      <c r="AK21" s="57">
        <f>SUM(AK$11:AK20)</f>
        <v>18.979289495292587</v>
      </c>
      <c r="AL21" s="58">
        <f>SUM(AL11:AL20)</f>
        <v>21.826182919586479</v>
      </c>
      <c r="AM21" s="59">
        <f>IFERROR(AO21/AL21/1.2,"")</f>
        <v>33900.166039224401</v>
      </c>
      <c r="AN21" s="60">
        <f>SUM(AN11:AN20)</f>
        <v>739911.22497646511</v>
      </c>
      <c r="AO21" s="61">
        <f>SUM(AO$11:AO20)</f>
        <v>887893.4699717582</v>
      </c>
    </row>
    <row r="23" spans="1:41">
      <c r="A23" s="106" t="s">
        <v>57</v>
      </c>
    </row>
  </sheetData>
  <sortState ref="A11:AQ20">
    <sortCondition ref="AQ11:AQ20"/>
  </sortState>
  <mergeCells count="15">
    <mergeCell ref="V4:X4"/>
    <mergeCell ref="V3:X3"/>
    <mergeCell ref="V2:X2"/>
    <mergeCell ref="AL9:AL10"/>
    <mergeCell ref="AM9:AM10"/>
    <mergeCell ref="AN9:AN10"/>
    <mergeCell ref="AO9:AO10"/>
    <mergeCell ref="V6:X6"/>
    <mergeCell ref="V5:X5"/>
    <mergeCell ref="A9:A10"/>
    <mergeCell ref="B9:B10"/>
    <mergeCell ref="AH9:AH10"/>
    <mergeCell ref="AI9:AI10"/>
    <mergeCell ref="AJ9:AJ10"/>
    <mergeCell ref="AK9:AK10"/>
  </mergeCells>
  <conditionalFormatting sqref="C21:AG21">
    <cfRule type="cellIs" dxfId="11" priority="1" stopIfTrue="1" operator="equal">
      <formula>0</formula>
    </cfRule>
  </conditionalFormatting>
  <conditionalFormatting sqref="AG9:AG10">
    <cfRule type="expression" dxfId="10" priority="2" stopIfTrue="1">
      <formula>OR(MONTH($B$5)=2,MONTH($B$5)=4,MONTH($B$5)=6,MONTH($B$5)=9,MONTH($B$5)=11)</formula>
    </cfRule>
  </conditionalFormatting>
  <conditionalFormatting sqref="AF9:AF10">
    <cfRule type="expression" dxfId="9" priority="3" stopIfTrue="1">
      <formula>MONTH($B$5)=2</formula>
    </cfRule>
  </conditionalFormatting>
  <conditionalFormatting sqref="AE9:AE10">
    <cfRule type="expression" dxfId="8" priority="4" stopIfTrue="1">
      <formula>AND(NOT(OR(AND(MOD(YEAR($B$5),4)=0,MOD(YEAR($B$5),100)&lt;&gt;0),MOD(YEAR($B$5),400)=0)),MONTH($B$5)=2)</formula>
    </cfRule>
  </conditionalFormatting>
  <conditionalFormatting sqref="C11:AG20">
    <cfRule type="expression" dxfId="7" priority="5" stopIfTrue="1">
      <formula>OR(C11="..",C11=".p.",C11=".z.")</formula>
    </cfRule>
    <cfRule type="expression" dxfId="6" priority="6" stopIfTrue="1">
      <formula>OR(C$10="сб",C$10="вс",C$10="вх")</formula>
    </cfRule>
  </conditionalFormatting>
  <hyperlinks>
    <hyperlink ref="A23" location="'Сводные данные'!A1" display="Сводные данные"/>
  </hyperlinks>
  <pageMargins left="0.19685039370078741" right="0.19685039370078741" top="0.51181102362204722" bottom="0.51181102362204722" header="0.31496062992125984" footer="0.31496062992125984"/>
  <pageSetup paperSize="9" scale="43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3"/>
  <sheetViews>
    <sheetView showGridLines="0" zoomScale="80" zoomScaleNormal="80" zoomScaleSheetLayoutView="70" workbookViewId="0">
      <selection activeCell="AC7" sqref="AC7"/>
    </sheetView>
  </sheetViews>
  <sheetFormatPr defaultColWidth="8.85546875" defaultRowHeight="15"/>
  <cols>
    <col min="1" max="1" width="42.85546875" style="11" customWidth="1"/>
    <col min="2" max="2" width="14.28515625" style="11" customWidth="1"/>
    <col min="3" max="15" width="4.28515625" style="62" customWidth="1"/>
    <col min="16" max="16" width="4.140625" style="62" customWidth="1"/>
    <col min="17" max="33" width="4.28515625" style="62" customWidth="1"/>
    <col min="34" max="36" width="17.140625" style="11" customWidth="1"/>
    <col min="37" max="38" width="15.7109375" style="11" customWidth="1"/>
    <col min="39" max="39" width="17.140625" style="11" customWidth="1"/>
    <col min="40" max="41" width="22" style="11" customWidth="1"/>
    <col min="42" max="16384" width="8.85546875" style="11"/>
  </cols>
  <sheetData>
    <row r="1" spans="1:41" ht="17.25" customHeight="1">
      <c r="A1" s="9" t="s">
        <v>0</v>
      </c>
      <c r="B1" s="10" t="s">
        <v>41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64" t="s">
        <v>37</v>
      </c>
      <c r="AI1" s="64" t="s">
        <v>38</v>
      </c>
      <c r="AJ1" s="64" t="s">
        <v>39</v>
      </c>
      <c r="AK1" s="10"/>
      <c r="AL1" s="10"/>
      <c r="AM1" s="10"/>
      <c r="AN1" s="10"/>
      <c r="AO1" s="10"/>
    </row>
    <row r="2" spans="1:41" ht="17.25" customHeight="1">
      <c r="A2" s="9" t="s">
        <v>1</v>
      </c>
      <c r="B2" s="10" t="s">
        <v>42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63" t="s">
        <v>32</v>
      </c>
      <c r="V2" s="130">
        <v>0.75</v>
      </c>
      <c r="W2" s="130"/>
      <c r="X2" s="130"/>
      <c r="Y2" s="10"/>
      <c r="Z2" s="10"/>
      <c r="AA2" s="10"/>
      <c r="AB2" s="10"/>
      <c r="AC2" s="10"/>
      <c r="AD2" s="10"/>
      <c r="AE2" s="10"/>
      <c r="AF2" s="10"/>
      <c r="AG2" s="10"/>
      <c r="AH2" s="65" t="s">
        <v>40</v>
      </c>
      <c r="AI2" s="66">
        <v>17.758879071722355</v>
      </c>
      <c r="AJ2" s="67">
        <v>1</v>
      </c>
      <c r="AK2" s="10"/>
      <c r="AL2" s="10"/>
      <c r="AM2" s="10"/>
      <c r="AN2" s="10"/>
      <c r="AO2" s="10"/>
    </row>
    <row r="3" spans="1:41" ht="17.25" customHeight="1">
      <c r="A3" s="9" t="s">
        <v>2</v>
      </c>
      <c r="B3" s="10" t="s">
        <v>27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63" t="s">
        <v>33</v>
      </c>
      <c r="V3" s="130">
        <v>0.99998842592592585</v>
      </c>
      <c r="W3" s="130"/>
      <c r="X3" s="130"/>
      <c r="Y3" s="10"/>
      <c r="Z3" s="10"/>
      <c r="AA3" s="10"/>
      <c r="AB3" s="10"/>
      <c r="AC3" s="10"/>
      <c r="AD3" s="10"/>
      <c r="AE3" s="10"/>
      <c r="AF3" s="10"/>
      <c r="AG3" s="10"/>
      <c r="AH3" s="68"/>
      <c r="AI3" s="69"/>
      <c r="AJ3" s="70"/>
      <c r="AK3" s="10"/>
      <c r="AL3" s="10"/>
      <c r="AM3" s="10"/>
      <c r="AN3" s="10"/>
      <c r="AO3" s="10"/>
    </row>
    <row r="4" spans="1:41" ht="17.25" customHeight="1">
      <c r="A4" s="12" t="s">
        <v>3</v>
      </c>
      <c r="B4" s="71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63" t="s">
        <v>34</v>
      </c>
      <c r="V4" s="117">
        <v>17.758900000000001</v>
      </c>
      <c r="W4" s="117"/>
      <c r="X4" s="117"/>
      <c r="Y4" s="10"/>
      <c r="Z4" s="10"/>
      <c r="AA4" s="10"/>
      <c r="AB4" s="10"/>
      <c r="AC4" s="10"/>
      <c r="AD4" s="10"/>
      <c r="AE4" s="10"/>
      <c r="AF4" s="10"/>
      <c r="AG4" s="10"/>
      <c r="AH4" s="68"/>
      <c r="AI4" s="69"/>
      <c r="AJ4" s="70"/>
      <c r="AK4" s="10"/>
      <c r="AL4" s="10"/>
      <c r="AM4" s="10"/>
      <c r="AN4" s="10"/>
      <c r="AO4" s="10"/>
    </row>
    <row r="5" spans="1:41" ht="17.25" customHeight="1">
      <c r="A5" s="9" t="s">
        <v>4</v>
      </c>
      <c r="B5" s="72" t="s">
        <v>63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63" t="s">
        <v>35</v>
      </c>
      <c r="V5" s="117">
        <v>7.1509999999999998</v>
      </c>
      <c r="W5" s="117"/>
      <c r="X5" s="117"/>
      <c r="Y5" s="10"/>
      <c r="Z5" s="10"/>
      <c r="AA5" s="10"/>
      <c r="AB5" s="10"/>
      <c r="AC5" s="10"/>
      <c r="AD5" s="10"/>
      <c r="AE5" s="10"/>
      <c r="AF5" s="10"/>
      <c r="AG5" s="10"/>
      <c r="AH5" s="68"/>
      <c r="AI5" s="69"/>
      <c r="AJ5" s="70"/>
      <c r="AK5" s="10"/>
      <c r="AL5" s="10"/>
      <c r="AM5" s="10"/>
      <c r="AN5" s="10"/>
      <c r="AO5" s="10"/>
    </row>
    <row r="6" spans="1:41" ht="17.25" customHeight="1">
      <c r="A6" s="9" t="s">
        <v>5</v>
      </c>
      <c r="B6" s="10" t="s">
        <v>40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63" t="s">
        <v>36</v>
      </c>
      <c r="V6" s="116">
        <f>IFERROR(V5/V4,0)</f>
        <v>0.40267133662557925</v>
      </c>
      <c r="W6" s="116"/>
      <c r="X6" s="116"/>
      <c r="Y6" s="10"/>
      <c r="Z6" s="10"/>
      <c r="AA6" s="10"/>
      <c r="AB6" s="10"/>
      <c r="AC6" s="10"/>
      <c r="AD6" s="10"/>
      <c r="AE6" s="10"/>
      <c r="AF6" s="10"/>
      <c r="AG6" s="10"/>
      <c r="AH6" s="68"/>
      <c r="AI6" s="69"/>
      <c r="AJ6" s="70"/>
      <c r="AK6" s="10"/>
      <c r="AL6" s="10"/>
      <c r="AM6" s="10"/>
      <c r="AN6" s="10"/>
      <c r="AO6" s="10"/>
    </row>
    <row r="7" spans="1:41" ht="17.25" customHeight="1">
      <c r="A7" s="13" t="s">
        <v>6</v>
      </c>
      <c r="B7" s="71" t="s">
        <v>29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8"/>
      <c r="AI7" s="69"/>
      <c r="AJ7" s="70"/>
      <c r="AK7" s="10"/>
      <c r="AL7" s="10"/>
      <c r="AM7" s="10"/>
      <c r="AN7" s="10"/>
      <c r="AO7" s="10"/>
    </row>
    <row r="8" spans="1:41" ht="15" customHeight="1" thickBot="1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J8" s="15"/>
      <c r="AK8" s="15"/>
      <c r="AL8" s="15"/>
      <c r="AM8" s="15"/>
      <c r="AN8" s="15"/>
      <c r="AO8" s="15"/>
    </row>
    <row r="9" spans="1:41" ht="15" customHeight="1">
      <c r="A9" s="118" t="s">
        <v>7</v>
      </c>
      <c r="B9" s="120" t="s">
        <v>8</v>
      </c>
      <c r="C9" s="17">
        <v>1</v>
      </c>
      <c r="D9" s="17">
        <v>2</v>
      </c>
      <c r="E9" s="17">
        <v>3</v>
      </c>
      <c r="F9" s="17">
        <v>4</v>
      </c>
      <c r="G9" s="17">
        <v>5</v>
      </c>
      <c r="H9" s="17">
        <v>6</v>
      </c>
      <c r="I9" s="17">
        <v>7</v>
      </c>
      <c r="J9" s="17">
        <v>8</v>
      </c>
      <c r="K9" s="17">
        <v>9</v>
      </c>
      <c r="L9" s="17">
        <v>10</v>
      </c>
      <c r="M9" s="17">
        <v>11</v>
      </c>
      <c r="N9" s="17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19</v>
      </c>
      <c r="V9" s="17">
        <v>20</v>
      </c>
      <c r="W9" s="17">
        <v>21</v>
      </c>
      <c r="X9" s="17">
        <v>22</v>
      </c>
      <c r="Y9" s="17">
        <v>23</v>
      </c>
      <c r="Z9" s="17">
        <v>24</v>
      </c>
      <c r="AA9" s="17">
        <v>25</v>
      </c>
      <c r="AB9" s="17">
        <v>26</v>
      </c>
      <c r="AC9" s="17">
        <v>27</v>
      </c>
      <c r="AD9" s="17">
        <v>28</v>
      </c>
      <c r="AE9" s="17">
        <v>29</v>
      </c>
      <c r="AF9" s="17">
        <v>30</v>
      </c>
      <c r="AG9" s="18">
        <v>31</v>
      </c>
      <c r="AH9" s="122" t="s">
        <v>9</v>
      </c>
      <c r="AI9" s="124" t="s">
        <v>10</v>
      </c>
      <c r="AJ9" s="126" t="s">
        <v>11</v>
      </c>
      <c r="AK9" s="128" t="s">
        <v>12</v>
      </c>
      <c r="AL9" s="131" t="s">
        <v>13</v>
      </c>
      <c r="AM9" s="126" t="s">
        <v>14</v>
      </c>
      <c r="AN9" s="112" t="s">
        <v>15</v>
      </c>
      <c r="AO9" s="114" t="s">
        <v>16</v>
      </c>
    </row>
    <row r="10" spans="1:41" ht="15.75" customHeight="1" thickBot="1">
      <c r="A10" s="119"/>
      <c r="B10" s="121"/>
      <c r="C10" s="19" t="e">
        <f t="shared" ref="C10:AG10" si="0">IF(WEEKDAY($B$5+C9,3)=1,"пн",IF(WEEKDAY($B$5+C9,3)=2,"вт",IF(WEEKDAY($B$5+C9,3)=3,"ср",IF(WEEKDAY($B$5+C9,3)=4,"чт",IF(WEEKDAY($B$5+C9,3)=5,"пт",IF(WEEKDAY($B$5+C9,3)=6,"сб",IF(WEEKDAY($B$5+C9,3)=0,"вс","??")))))))</f>
        <v>#VALUE!</v>
      </c>
      <c r="D10" s="19" t="e">
        <f t="shared" si="0"/>
        <v>#VALUE!</v>
      </c>
      <c r="E10" s="19" t="e">
        <f t="shared" si="0"/>
        <v>#VALUE!</v>
      </c>
      <c r="F10" s="19" t="e">
        <f t="shared" si="0"/>
        <v>#VALUE!</v>
      </c>
      <c r="G10" s="19" t="e">
        <f t="shared" si="0"/>
        <v>#VALUE!</v>
      </c>
      <c r="H10" s="19" t="e">
        <f t="shared" si="0"/>
        <v>#VALUE!</v>
      </c>
      <c r="I10" s="19" t="e">
        <f t="shared" si="0"/>
        <v>#VALUE!</v>
      </c>
      <c r="J10" s="19" t="e">
        <f t="shared" si="0"/>
        <v>#VALUE!</v>
      </c>
      <c r="K10" s="19" t="e">
        <f t="shared" si="0"/>
        <v>#VALUE!</v>
      </c>
      <c r="L10" s="19" t="e">
        <f t="shared" si="0"/>
        <v>#VALUE!</v>
      </c>
      <c r="M10" s="19" t="e">
        <f t="shared" si="0"/>
        <v>#VALUE!</v>
      </c>
      <c r="N10" s="19" t="e">
        <f t="shared" si="0"/>
        <v>#VALUE!</v>
      </c>
      <c r="O10" s="19" t="e">
        <f t="shared" si="0"/>
        <v>#VALUE!</v>
      </c>
      <c r="P10" s="19" t="e">
        <f t="shared" si="0"/>
        <v>#VALUE!</v>
      </c>
      <c r="Q10" s="19" t="e">
        <f t="shared" si="0"/>
        <v>#VALUE!</v>
      </c>
      <c r="R10" s="19" t="e">
        <f t="shared" si="0"/>
        <v>#VALUE!</v>
      </c>
      <c r="S10" s="19" t="e">
        <f t="shared" si="0"/>
        <v>#VALUE!</v>
      </c>
      <c r="T10" s="19" t="e">
        <f t="shared" si="0"/>
        <v>#VALUE!</v>
      </c>
      <c r="U10" s="19" t="e">
        <f t="shared" si="0"/>
        <v>#VALUE!</v>
      </c>
      <c r="V10" s="19" t="e">
        <f t="shared" si="0"/>
        <v>#VALUE!</v>
      </c>
      <c r="W10" s="19" t="e">
        <f t="shared" si="0"/>
        <v>#VALUE!</v>
      </c>
      <c r="X10" s="19" t="e">
        <f t="shared" si="0"/>
        <v>#VALUE!</v>
      </c>
      <c r="Y10" s="19" t="e">
        <f t="shared" si="0"/>
        <v>#VALUE!</v>
      </c>
      <c r="Z10" s="19" t="e">
        <f t="shared" si="0"/>
        <v>#VALUE!</v>
      </c>
      <c r="AA10" s="19" t="e">
        <f t="shared" si="0"/>
        <v>#VALUE!</v>
      </c>
      <c r="AB10" s="19" t="e">
        <f t="shared" si="0"/>
        <v>#VALUE!</v>
      </c>
      <c r="AC10" s="19" t="e">
        <f t="shared" si="0"/>
        <v>#VALUE!</v>
      </c>
      <c r="AD10" s="19" t="e">
        <f t="shared" si="0"/>
        <v>#VALUE!</v>
      </c>
      <c r="AE10" s="19" t="e">
        <f t="shared" si="0"/>
        <v>#VALUE!</v>
      </c>
      <c r="AF10" s="19" t="e">
        <f t="shared" si="0"/>
        <v>#VALUE!</v>
      </c>
      <c r="AG10" s="20" t="e">
        <f t="shared" si="0"/>
        <v>#VALUE!</v>
      </c>
      <c r="AH10" s="123"/>
      <c r="AI10" s="125"/>
      <c r="AJ10" s="127"/>
      <c r="AK10" s="129"/>
      <c r="AL10" s="132"/>
      <c r="AM10" s="127"/>
      <c r="AN10" s="113"/>
      <c r="AO10" s="115"/>
    </row>
    <row r="11" spans="1:41" ht="20.100000000000001" customHeight="1">
      <c r="A11" s="21" t="s">
        <v>30</v>
      </c>
      <c r="B11" s="22">
        <v>0.30972222222222201</v>
      </c>
      <c r="C11" s="23">
        <v>10</v>
      </c>
      <c r="D11" s="24"/>
      <c r="E11" s="24"/>
      <c r="F11" s="24">
        <v>10</v>
      </c>
      <c r="G11" s="24">
        <v>10</v>
      </c>
      <c r="H11" s="24">
        <v>10</v>
      </c>
      <c r="I11" s="24">
        <v>10</v>
      </c>
      <c r="J11" s="24">
        <v>10</v>
      </c>
      <c r="K11" s="24"/>
      <c r="L11" s="24"/>
      <c r="M11" s="24">
        <v>10</v>
      </c>
      <c r="N11" s="24">
        <v>10</v>
      </c>
      <c r="O11" s="24">
        <v>10</v>
      </c>
      <c r="P11" s="24">
        <v>10</v>
      </c>
      <c r="Q11" s="24">
        <v>10</v>
      </c>
      <c r="R11" s="24"/>
      <c r="S11" s="24"/>
      <c r="T11" s="24">
        <v>10</v>
      </c>
      <c r="U11" s="24">
        <v>10</v>
      </c>
      <c r="V11" s="24">
        <v>10</v>
      </c>
      <c r="W11" s="24">
        <v>10</v>
      </c>
      <c r="X11" s="24">
        <v>10</v>
      </c>
      <c r="Y11" s="24"/>
      <c r="Z11" s="24"/>
      <c r="AA11" s="24">
        <v>10</v>
      </c>
      <c r="AB11" s="24">
        <v>10</v>
      </c>
      <c r="AC11" s="24">
        <v>10</v>
      </c>
      <c r="AD11" s="24">
        <v>10</v>
      </c>
      <c r="AE11" s="24">
        <v>10</v>
      </c>
      <c r="AF11" s="24"/>
      <c r="AG11" s="25"/>
      <c r="AH11" s="26">
        <f t="shared" ref="AH11:AH20" si="1">COUNT(C11:AG11)</f>
        <v>21</v>
      </c>
      <c r="AI11" s="27">
        <f t="shared" ref="AI11:AI20" si="2">SUM(C11:AG11)/60</f>
        <v>3.5</v>
      </c>
      <c r="AJ11" s="28">
        <v>0.43704813518770391</v>
      </c>
      <c r="AK11" s="29">
        <f t="shared" ref="AK11:AK20" si="3">AI11*AJ11*3</f>
        <v>4.5890054194708911</v>
      </c>
      <c r="AL11" s="30">
        <f t="shared" ref="AL11:AL20" si="4">IFERROR(IF(OR($B$7="Москва",$B$7="Федеральное ТВ",$B$7="Тематическое ТВ",$B$7="Орбитальное ТВ"),AJ11*3*(IFERROR((SUMIF(C11:AG11,5,C11:AG11)/60)*1.3,0)+IFERROR((SUMIF(C11:AG11,10,C11:AG11)/60)*1.15,0)+IFERROR((SUMIF(C11:AG11,15,C11:AG11)/60)*1.05,0)+IFERROR((SUMIF(C11:AG11,20,C11:AG11)/60)*1,0)+IFERROR((SUMIF(C11:AG11,25,C11:AG11)/60)*0.98,0)+IFERROR((SUMIF(C11:AG11,30,C11:AG11)/60)*0.96,0)+IFERROR(((SUMIF(C11:AG11,"&gt;=35",C11:AG11)/60)-(SUMIF(C11:AG11,"&gt;55",C11:AG11)/60))*0.95,0)+IFERROR((SUMIF(C11:AG11,"&gt;=60",C11:AG11)/60)*0.9,0)),IF(OR($B$7="Санкт-Петербург",$B$7="Екатеринбург",$B$7= "Нижний Новгород",$B$7="Новосибирск"),AJ11*3*((IFERROR((SUMIF(C11:AG11,5,C11:AG11)/60)*1.1,0)+IFERROR((SUMIF(C11:AG11,10,C11:AG11)/60)*1.05,0)+IFERROR((SUMIF(C11:AG11,15,C11:AG11)/60)*1.03,0)+IFERROR((SUMIF(C11:AG11,20,C11:AG11)/60)*1,0)+IFERROR((SUMIF(C11:AG11,25,C11:AG11)/60)*0.99,0)+IFERROR((SUMIF(C11:AG11,30,C11:AG11)/60)*0.98,0)+IFERROR(((SUMIF(C11:AG11,"&gt;=35",C11:AG11)/60)-(SUMIF(C11:AG11,"&gt;55",C11:AG11)/60))*0.98,0)+IFERROR((SUMIF(C11:AG11,"&gt;=60",C11:AG11)/60)*0.95,0))),AK11)),0)</f>
        <v>5.277356232391524</v>
      </c>
      <c r="AM11" s="31">
        <v>39518.665172687797</v>
      </c>
      <c r="AN11" s="32">
        <f t="shared" ref="AN11:AN20" si="5">AM11*AL11</f>
        <v>208554.0739448778</v>
      </c>
      <c r="AO11" s="33">
        <f t="shared" ref="AO11:AO20" si="6">AN11*1.2</f>
        <v>250264.88873385335</v>
      </c>
    </row>
    <row r="12" spans="1:41" ht="20.100000000000001" customHeight="1">
      <c r="A12" s="21" t="s">
        <v>30</v>
      </c>
      <c r="B12" s="22">
        <v>0.35138888888888897</v>
      </c>
      <c r="C12" s="23">
        <v>10</v>
      </c>
      <c r="D12" s="24"/>
      <c r="E12" s="24"/>
      <c r="F12" s="24">
        <v>10</v>
      </c>
      <c r="G12" s="24">
        <v>10</v>
      </c>
      <c r="H12" s="24">
        <v>10</v>
      </c>
      <c r="I12" s="24">
        <v>10</v>
      </c>
      <c r="J12" s="24">
        <v>10</v>
      </c>
      <c r="K12" s="24"/>
      <c r="L12" s="24"/>
      <c r="M12" s="24">
        <v>10</v>
      </c>
      <c r="N12" s="24">
        <v>10</v>
      </c>
      <c r="O12" s="24">
        <v>10</v>
      </c>
      <c r="P12" s="24">
        <v>10</v>
      </c>
      <c r="Q12" s="24">
        <v>10</v>
      </c>
      <c r="R12" s="24"/>
      <c r="S12" s="24"/>
      <c r="T12" s="24">
        <v>10</v>
      </c>
      <c r="U12" s="24">
        <v>10</v>
      </c>
      <c r="V12" s="24">
        <v>10</v>
      </c>
      <c r="W12" s="24">
        <v>10</v>
      </c>
      <c r="X12" s="24">
        <v>10</v>
      </c>
      <c r="Y12" s="24"/>
      <c r="Z12" s="24"/>
      <c r="AA12" s="24">
        <v>10</v>
      </c>
      <c r="AB12" s="24">
        <v>10</v>
      </c>
      <c r="AC12" s="24">
        <v>10</v>
      </c>
      <c r="AD12" s="24">
        <v>10</v>
      </c>
      <c r="AE12" s="24">
        <v>10</v>
      </c>
      <c r="AF12" s="24"/>
      <c r="AG12" s="25"/>
      <c r="AH12" s="26">
        <f t="shared" si="1"/>
        <v>21</v>
      </c>
      <c r="AI12" s="27">
        <f t="shared" si="2"/>
        <v>3.5</v>
      </c>
      <c r="AJ12" s="28">
        <v>0.350321632582067</v>
      </c>
      <c r="AK12" s="29">
        <f t="shared" si="3"/>
        <v>3.678377142111704</v>
      </c>
      <c r="AL12" s="30">
        <f t="shared" si="4"/>
        <v>4.230133713428458</v>
      </c>
      <c r="AM12" s="31">
        <v>39518.665172687797</v>
      </c>
      <c r="AN12" s="32">
        <f t="shared" si="5"/>
        <v>167169.2378566777</v>
      </c>
      <c r="AO12" s="33">
        <f t="shared" si="6"/>
        <v>200603.08542801323</v>
      </c>
    </row>
    <row r="13" spans="1:41" ht="20.100000000000001" customHeight="1">
      <c r="A13" s="21" t="s">
        <v>30</v>
      </c>
      <c r="B13" s="22">
        <v>0.37291666666666701</v>
      </c>
      <c r="C13" s="23">
        <v>10</v>
      </c>
      <c r="D13" s="24"/>
      <c r="E13" s="24"/>
      <c r="F13" s="24">
        <v>10</v>
      </c>
      <c r="G13" s="24">
        <v>10</v>
      </c>
      <c r="H13" s="24">
        <v>10</v>
      </c>
      <c r="I13" s="24">
        <v>10</v>
      </c>
      <c r="J13" s="24">
        <v>10</v>
      </c>
      <c r="K13" s="24"/>
      <c r="L13" s="24"/>
      <c r="M13" s="24">
        <v>10</v>
      </c>
      <c r="N13" s="24">
        <v>10</v>
      </c>
      <c r="O13" s="24">
        <v>10</v>
      </c>
      <c r="P13" s="24">
        <v>10</v>
      </c>
      <c r="Q13" s="24">
        <v>10</v>
      </c>
      <c r="R13" s="24"/>
      <c r="S13" s="24"/>
      <c r="T13" s="24">
        <v>10</v>
      </c>
      <c r="U13" s="24">
        <v>10</v>
      </c>
      <c r="V13" s="24">
        <v>10</v>
      </c>
      <c r="W13" s="24">
        <v>10</v>
      </c>
      <c r="X13" s="24">
        <v>10</v>
      </c>
      <c r="Y13" s="24"/>
      <c r="Z13" s="24"/>
      <c r="AA13" s="24">
        <v>10</v>
      </c>
      <c r="AB13" s="24">
        <v>10</v>
      </c>
      <c r="AC13" s="24">
        <v>10</v>
      </c>
      <c r="AD13" s="24">
        <v>10</v>
      </c>
      <c r="AE13" s="24">
        <v>10</v>
      </c>
      <c r="AF13" s="24"/>
      <c r="AG13" s="25"/>
      <c r="AH13" s="26">
        <f t="shared" si="1"/>
        <v>21</v>
      </c>
      <c r="AI13" s="27">
        <f t="shared" si="2"/>
        <v>3.5</v>
      </c>
      <c r="AJ13" s="28">
        <v>0.22290119125385574</v>
      </c>
      <c r="AK13" s="29">
        <f t="shared" si="3"/>
        <v>2.3404625081654853</v>
      </c>
      <c r="AL13" s="30">
        <f t="shared" si="4"/>
        <v>2.6915318843903075</v>
      </c>
      <c r="AM13" s="31">
        <v>39518.665172687797</v>
      </c>
      <c r="AN13" s="32">
        <f t="shared" si="5"/>
        <v>106365.747340834</v>
      </c>
      <c r="AO13" s="33">
        <f t="shared" si="6"/>
        <v>127638.8968090008</v>
      </c>
    </row>
    <row r="14" spans="1:41" ht="20.100000000000001" customHeight="1">
      <c r="A14" s="21" t="s">
        <v>30</v>
      </c>
      <c r="B14" s="22">
        <v>0.51805555555555605</v>
      </c>
      <c r="C14" s="23"/>
      <c r="D14" s="24">
        <v>10</v>
      </c>
      <c r="E14" s="24">
        <v>10</v>
      </c>
      <c r="F14" s="24"/>
      <c r="G14" s="24"/>
      <c r="H14" s="24"/>
      <c r="I14" s="24"/>
      <c r="J14" s="24"/>
      <c r="K14" s="24">
        <v>10</v>
      </c>
      <c r="L14" s="24">
        <v>10</v>
      </c>
      <c r="M14" s="24"/>
      <c r="N14" s="24"/>
      <c r="O14" s="24"/>
      <c r="P14" s="24"/>
      <c r="Q14" s="24"/>
      <c r="R14" s="24">
        <v>10</v>
      </c>
      <c r="S14" s="24">
        <v>10</v>
      </c>
      <c r="T14" s="24"/>
      <c r="U14" s="24"/>
      <c r="V14" s="24"/>
      <c r="W14" s="24"/>
      <c r="X14" s="24"/>
      <c r="Y14" s="24">
        <v>10</v>
      </c>
      <c r="Z14" s="24">
        <v>10</v>
      </c>
      <c r="AA14" s="24"/>
      <c r="AB14" s="24"/>
      <c r="AC14" s="24"/>
      <c r="AD14" s="24"/>
      <c r="AE14" s="24"/>
      <c r="AF14" s="24">
        <v>10</v>
      </c>
      <c r="AG14" s="25"/>
      <c r="AH14" s="26">
        <f t="shared" si="1"/>
        <v>9</v>
      </c>
      <c r="AI14" s="27">
        <f t="shared" si="2"/>
        <v>1.5</v>
      </c>
      <c r="AJ14" s="28">
        <v>0.23670580193009785</v>
      </c>
      <c r="AK14" s="29">
        <f t="shared" si="3"/>
        <v>1.0651761086854403</v>
      </c>
      <c r="AL14" s="30">
        <f t="shared" si="4"/>
        <v>1.2249525249882562</v>
      </c>
      <c r="AM14" s="31">
        <v>39518.665172687797</v>
      </c>
      <c r="AN14" s="32">
        <f t="shared" si="5"/>
        <v>48408.488687449382</v>
      </c>
      <c r="AO14" s="33">
        <f t="shared" si="6"/>
        <v>58090.18642493926</v>
      </c>
    </row>
    <row r="15" spans="1:41" ht="20.100000000000001" customHeight="1">
      <c r="A15" s="21" t="s">
        <v>30</v>
      </c>
      <c r="B15" s="22">
        <v>0.59166666666666701</v>
      </c>
      <c r="C15" s="23"/>
      <c r="D15" s="24">
        <v>10</v>
      </c>
      <c r="E15" s="24">
        <v>10</v>
      </c>
      <c r="F15" s="24"/>
      <c r="G15" s="24"/>
      <c r="H15" s="24"/>
      <c r="I15" s="24"/>
      <c r="J15" s="24"/>
      <c r="K15" s="24">
        <v>10</v>
      </c>
      <c r="L15" s="24">
        <v>10</v>
      </c>
      <c r="M15" s="24"/>
      <c r="N15" s="24"/>
      <c r="O15" s="24"/>
      <c r="P15" s="24"/>
      <c r="Q15" s="24"/>
      <c r="R15" s="24">
        <v>10</v>
      </c>
      <c r="S15" s="24">
        <v>10</v>
      </c>
      <c r="T15" s="24"/>
      <c r="U15" s="24"/>
      <c r="V15" s="24"/>
      <c r="W15" s="24"/>
      <c r="X15" s="24"/>
      <c r="Y15" s="24">
        <v>10</v>
      </c>
      <c r="Z15" s="24">
        <v>10</v>
      </c>
      <c r="AA15" s="24"/>
      <c r="AB15" s="24"/>
      <c r="AC15" s="24"/>
      <c r="AD15" s="24"/>
      <c r="AE15" s="24"/>
      <c r="AF15" s="24">
        <v>10</v>
      </c>
      <c r="AG15" s="25"/>
      <c r="AH15" s="26">
        <f t="shared" si="1"/>
        <v>9</v>
      </c>
      <c r="AI15" s="27">
        <f t="shared" si="2"/>
        <v>1.5</v>
      </c>
      <c r="AJ15" s="28">
        <v>0.17447075029570044</v>
      </c>
      <c r="AK15" s="29">
        <f t="shared" si="3"/>
        <v>0.78511837633065196</v>
      </c>
      <c r="AL15" s="30">
        <f t="shared" si="4"/>
        <v>0.90288613278024965</v>
      </c>
      <c r="AM15" s="31">
        <v>39518.665172687797</v>
      </c>
      <c r="AN15" s="32">
        <f t="shared" si="5"/>
        <v>35680.854770405625</v>
      </c>
      <c r="AO15" s="33">
        <f t="shared" si="6"/>
        <v>42817.025724486746</v>
      </c>
    </row>
    <row r="16" spans="1:41" ht="20.100000000000001" customHeight="1">
      <c r="A16" s="21" t="s">
        <v>30</v>
      </c>
      <c r="B16" s="22">
        <v>0.72708333333333297</v>
      </c>
      <c r="C16" s="23"/>
      <c r="D16" s="24">
        <v>10</v>
      </c>
      <c r="E16" s="24">
        <v>10</v>
      </c>
      <c r="F16" s="24"/>
      <c r="G16" s="24"/>
      <c r="H16" s="24"/>
      <c r="I16" s="24"/>
      <c r="J16" s="24"/>
      <c r="K16" s="24">
        <v>10</v>
      </c>
      <c r="L16" s="24">
        <v>10</v>
      </c>
      <c r="M16" s="24"/>
      <c r="N16" s="24"/>
      <c r="O16" s="24"/>
      <c r="P16" s="24"/>
      <c r="Q16" s="24"/>
      <c r="R16" s="24">
        <v>10</v>
      </c>
      <c r="S16" s="24">
        <v>10</v>
      </c>
      <c r="T16" s="24"/>
      <c r="U16" s="24"/>
      <c r="V16" s="24"/>
      <c r="W16" s="24"/>
      <c r="X16" s="24"/>
      <c r="Y16" s="24">
        <v>10</v>
      </c>
      <c r="Z16" s="24">
        <v>10</v>
      </c>
      <c r="AA16" s="24"/>
      <c r="AB16" s="24"/>
      <c r="AC16" s="24"/>
      <c r="AD16" s="24"/>
      <c r="AE16" s="24"/>
      <c r="AF16" s="24">
        <v>10</v>
      </c>
      <c r="AG16" s="25"/>
      <c r="AH16" s="26">
        <f t="shared" si="1"/>
        <v>9</v>
      </c>
      <c r="AI16" s="27">
        <f t="shared" si="2"/>
        <v>1.5</v>
      </c>
      <c r="AJ16" s="28">
        <v>0.12980082338889892</v>
      </c>
      <c r="AK16" s="29">
        <f t="shared" si="3"/>
        <v>0.58410370525004518</v>
      </c>
      <c r="AL16" s="30">
        <f t="shared" si="4"/>
        <v>0.67171926103755186</v>
      </c>
      <c r="AM16" s="31">
        <v>39518.665172687797</v>
      </c>
      <c r="AN16" s="32">
        <f t="shared" si="5"/>
        <v>26545.448566988285</v>
      </c>
      <c r="AO16" s="33">
        <f t="shared" si="6"/>
        <v>31854.538280385939</v>
      </c>
    </row>
    <row r="17" spans="1:41" ht="20.100000000000001" customHeight="1">
      <c r="A17" s="21" t="s">
        <v>30</v>
      </c>
      <c r="B17" s="22">
        <v>0.80069444444444404</v>
      </c>
      <c r="C17" s="23">
        <v>10</v>
      </c>
      <c r="D17" s="24"/>
      <c r="E17" s="24"/>
      <c r="F17" s="24">
        <v>10</v>
      </c>
      <c r="G17" s="24">
        <v>10</v>
      </c>
      <c r="H17" s="24">
        <v>10</v>
      </c>
      <c r="I17" s="24">
        <v>10</v>
      </c>
      <c r="J17" s="24">
        <v>10</v>
      </c>
      <c r="K17" s="24"/>
      <c r="L17" s="24"/>
      <c r="M17" s="24">
        <v>10</v>
      </c>
      <c r="N17" s="24">
        <v>10</v>
      </c>
      <c r="O17" s="24">
        <v>10</v>
      </c>
      <c r="P17" s="24">
        <v>10</v>
      </c>
      <c r="Q17" s="24">
        <v>10</v>
      </c>
      <c r="R17" s="24"/>
      <c r="S17" s="24"/>
      <c r="T17" s="24">
        <v>10</v>
      </c>
      <c r="U17" s="24">
        <v>10</v>
      </c>
      <c r="V17" s="24">
        <v>10</v>
      </c>
      <c r="W17" s="24">
        <v>10</v>
      </c>
      <c r="X17" s="24">
        <v>10</v>
      </c>
      <c r="Y17" s="24"/>
      <c r="Z17" s="24"/>
      <c r="AA17" s="24">
        <v>10</v>
      </c>
      <c r="AB17" s="24">
        <v>10</v>
      </c>
      <c r="AC17" s="24">
        <v>10</v>
      </c>
      <c r="AD17" s="24">
        <v>10</v>
      </c>
      <c r="AE17" s="24">
        <v>10</v>
      </c>
      <c r="AF17" s="24"/>
      <c r="AG17" s="25"/>
      <c r="AH17" s="26">
        <f t="shared" si="1"/>
        <v>21</v>
      </c>
      <c r="AI17" s="27">
        <f t="shared" si="2"/>
        <v>3.5</v>
      </c>
      <c r="AJ17" s="28">
        <v>0.14181730566054837</v>
      </c>
      <c r="AK17" s="29">
        <f t="shared" si="3"/>
        <v>1.4890817094357578</v>
      </c>
      <c r="AL17" s="30">
        <f t="shared" si="4"/>
        <v>1.7124439658511212</v>
      </c>
      <c r="AM17" s="31">
        <v>39518.665172687797</v>
      </c>
      <c r="AN17" s="32">
        <f t="shared" si="5"/>
        <v>67673.499713460071</v>
      </c>
      <c r="AO17" s="33">
        <f t="shared" si="6"/>
        <v>81208.199656152079</v>
      </c>
    </row>
    <row r="18" spans="1:41" ht="20.100000000000001" customHeight="1">
      <c r="A18" s="21" t="s">
        <v>30</v>
      </c>
      <c r="B18" s="22">
        <v>0.85208333333333297</v>
      </c>
      <c r="C18" s="23"/>
      <c r="D18" s="24">
        <v>10</v>
      </c>
      <c r="E18" s="24">
        <v>10</v>
      </c>
      <c r="F18" s="24"/>
      <c r="G18" s="24"/>
      <c r="H18" s="24"/>
      <c r="I18" s="24"/>
      <c r="J18" s="24"/>
      <c r="K18" s="24">
        <v>10</v>
      </c>
      <c r="L18" s="24">
        <v>10</v>
      </c>
      <c r="M18" s="24"/>
      <c r="N18" s="24"/>
      <c r="O18" s="24"/>
      <c r="P18" s="24"/>
      <c r="Q18" s="24"/>
      <c r="R18" s="24">
        <v>10</v>
      </c>
      <c r="S18" s="24">
        <v>10</v>
      </c>
      <c r="T18" s="24"/>
      <c r="U18" s="24"/>
      <c r="V18" s="24"/>
      <c r="W18" s="24"/>
      <c r="X18" s="24"/>
      <c r="Y18" s="24">
        <v>10</v>
      </c>
      <c r="Z18" s="24">
        <v>10</v>
      </c>
      <c r="AA18" s="24"/>
      <c r="AB18" s="24"/>
      <c r="AC18" s="24"/>
      <c r="AD18" s="24"/>
      <c r="AE18" s="24"/>
      <c r="AF18" s="24">
        <v>10</v>
      </c>
      <c r="AG18" s="25"/>
      <c r="AH18" s="26">
        <f t="shared" si="1"/>
        <v>9</v>
      </c>
      <c r="AI18" s="27">
        <f t="shared" si="2"/>
        <v>1.5</v>
      </c>
      <c r="AJ18" s="28">
        <v>0.14673356597336851</v>
      </c>
      <c r="AK18" s="29">
        <f t="shared" si="3"/>
        <v>0.66030104688015823</v>
      </c>
      <c r="AL18" s="30">
        <f t="shared" si="4"/>
        <v>0.75934620391218199</v>
      </c>
      <c r="AM18" s="31">
        <v>39518.665172687797</v>
      </c>
      <c r="AN18" s="32">
        <f t="shared" si="5"/>
        <v>30008.348382557033</v>
      </c>
      <c r="AO18" s="33">
        <f t="shared" si="6"/>
        <v>36010.018059068439</v>
      </c>
    </row>
    <row r="19" spans="1:41" ht="20.100000000000001" customHeight="1">
      <c r="A19" s="21" t="s">
        <v>30</v>
      </c>
      <c r="B19" s="22">
        <v>0.87291666666666701</v>
      </c>
      <c r="C19" s="23">
        <v>10</v>
      </c>
      <c r="D19" s="24"/>
      <c r="E19" s="24"/>
      <c r="F19" s="24">
        <v>10</v>
      </c>
      <c r="G19" s="24">
        <v>10</v>
      </c>
      <c r="H19" s="24">
        <v>10</v>
      </c>
      <c r="I19" s="24">
        <v>10</v>
      </c>
      <c r="J19" s="24">
        <v>10</v>
      </c>
      <c r="K19" s="24"/>
      <c r="L19" s="24"/>
      <c r="M19" s="24">
        <v>10</v>
      </c>
      <c r="N19" s="24">
        <v>10</v>
      </c>
      <c r="O19" s="24">
        <v>10</v>
      </c>
      <c r="P19" s="24">
        <v>10</v>
      </c>
      <c r="Q19" s="24">
        <v>10</v>
      </c>
      <c r="R19" s="24"/>
      <c r="S19" s="24"/>
      <c r="T19" s="24">
        <v>10</v>
      </c>
      <c r="U19" s="24">
        <v>10</v>
      </c>
      <c r="V19" s="24">
        <v>10</v>
      </c>
      <c r="W19" s="24">
        <v>10</v>
      </c>
      <c r="X19" s="24">
        <v>10</v>
      </c>
      <c r="Y19" s="24"/>
      <c r="Z19" s="24"/>
      <c r="AA19" s="24">
        <v>10</v>
      </c>
      <c r="AB19" s="24">
        <v>10</v>
      </c>
      <c r="AC19" s="24">
        <v>10</v>
      </c>
      <c r="AD19" s="24">
        <v>10</v>
      </c>
      <c r="AE19" s="24">
        <v>10</v>
      </c>
      <c r="AF19" s="24"/>
      <c r="AG19" s="25"/>
      <c r="AH19" s="34">
        <f t="shared" si="1"/>
        <v>21</v>
      </c>
      <c r="AI19" s="35">
        <f t="shared" si="2"/>
        <v>3.5</v>
      </c>
      <c r="AJ19" s="36">
        <v>0.16542479526353118</v>
      </c>
      <c r="AK19" s="37">
        <f t="shared" si="3"/>
        <v>1.7369603502670774</v>
      </c>
      <c r="AL19" s="30">
        <f t="shared" si="4"/>
        <v>1.9975044028071389</v>
      </c>
      <c r="AM19" s="31">
        <v>39518.665172687797</v>
      </c>
      <c r="AN19" s="38">
        <f t="shared" si="5"/>
        <v>78938.707675505022</v>
      </c>
      <c r="AO19" s="39">
        <f t="shared" si="6"/>
        <v>94726.449210606021</v>
      </c>
    </row>
    <row r="20" spans="1:41" ht="20.100000000000001" customHeight="1" thickBot="1">
      <c r="A20" s="40" t="s">
        <v>30</v>
      </c>
      <c r="B20" s="41">
        <v>0.93541666666666701</v>
      </c>
      <c r="C20" s="42"/>
      <c r="D20" s="43">
        <v>10</v>
      </c>
      <c r="E20" s="43">
        <v>10</v>
      </c>
      <c r="F20" s="43"/>
      <c r="G20" s="43"/>
      <c r="H20" s="43"/>
      <c r="I20" s="43"/>
      <c r="J20" s="43"/>
      <c r="K20" s="43">
        <v>10</v>
      </c>
      <c r="L20" s="43">
        <v>10</v>
      </c>
      <c r="M20" s="43"/>
      <c r="N20" s="43"/>
      <c r="O20" s="43"/>
      <c r="P20" s="43"/>
      <c r="Q20" s="43"/>
      <c r="R20" s="43">
        <v>10</v>
      </c>
      <c r="S20" s="43">
        <v>10</v>
      </c>
      <c r="T20" s="43"/>
      <c r="U20" s="43"/>
      <c r="V20" s="43"/>
      <c r="W20" s="43"/>
      <c r="X20" s="43"/>
      <c r="Y20" s="43">
        <v>10</v>
      </c>
      <c r="Z20" s="43">
        <v>10</v>
      </c>
      <c r="AA20" s="43"/>
      <c r="AB20" s="43"/>
      <c r="AC20" s="43"/>
      <c r="AD20" s="43"/>
      <c r="AE20" s="43"/>
      <c r="AF20" s="43">
        <v>10</v>
      </c>
      <c r="AG20" s="44"/>
      <c r="AH20" s="45">
        <f t="shared" si="1"/>
        <v>9</v>
      </c>
      <c r="AI20" s="46">
        <f t="shared" si="2"/>
        <v>1.5</v>
      </c>
      <c r="AJ20" s="47">
        <v>0.18450949002780898</v>
      </c>
      <c r="AK20" s="48">
        <f t="shared" si="3"/>
        <v>0.83029270512514031</v>
      </c>
      <c r="AL20" s="30">
        <f t="shared" si="4"/>
        <v>0.95483661089391125</v>
      </c>
      <c r="AM20" s="31">
        <v>39518.665172687797</v>
      </c>
      <c r="AN20" s="49">
        <f t="shared" si="5"/>
        <v>37733.86832054046</v>
      </c>
      <c r="AO20" s="50">
        <f t="shared" si="6"/>
        <v>45280.641984648551</v>
      </c>
    </row>
    <row r="21" spans="1:41" ht="20.100000000000001" customHeight="1" thickBot="1">
      <c r="A21" s="51"/>
      <c r="B21" s="52"/>
      <c r="C21" s="53">
        <f>COUNT(C$11:C20)</f>
        <v>5</v>
      </c>
      <c r="D21" s="53">
        <f>COUNT(D$11:D20)</f>
        <v>5</v>
      </c>
      <c r="E21" s="53">
        <f>COUNT(E$11:E20)</f>
        <v>5</v>
      </c>
      <c r="F21" s="53">
        <f>COUNT(F$11:F20)</f>
        <v>5</v>
      </c>
      <c r="G21" s="53">
        <f>COUNT(G$11:G20)</f>
        <v>5</v>
      </c>
      <c r="H21" s="53">
        <f>COUNT(H$11:H20)</f>
        <v>5</v>
      </c>
      <c r="I21" s="53">
        <f>COUNT(I$11:I20)</f>
        <v>5</v>
      </c>
      <c r="J21" s="53">
        <f>COUNT(J$11:J20)</f>
        <v>5</v>
      </c>
      <c r="K21" s="53">
        <f>COUNT(K$11:K20)</f>
        <v>5</v>
      </c>
      <c r="L21" s="53">
        <f>COUNT(L$11:L20)</f>
        <v>5</v>
      </c>
      <c r="M21" s="53">
        <f>COUNT(M$11:M20)</f>
        <v>5</v>
      </c>
      <c r="N21" s="53">
        <f>COUNT(N$11:N20)</f>
        <v>5</v>
      </c>
      <c r="O21" s="53">
        <f>COUNT(O$11:O20)</f>
        <v>5</v>
      </c>
      <c r="P21" s="53">
        <f>COUNT(P$11:P20)</f>
        <v>5</v>
      </c>
      <c r="Q21" s="53">
        <f>COUNT(Q$11:Q20)</f>
        <v>5</v>
      </c>
      <c r="R21" s="53">
        <f>COUNT(R$11:R20)</f>
        <v>5</v>
      </c>
      <c r="S21" s="53">
        <f>COUNT(S$11:S20)</f>
        <v>5</v>
      </c>
      <c r="T21" s="53">
        <f>COUNT(T$11:T20)</f>
        <v>5</v>
      </c>
      <c r="U21" s="53">
        <f>COUNT(U$11:U20)</f>
        <v>5</v>
      </c>
      <c r="V21" s="53">
        <f>COUNT(V$11:V20)</f>
        <v>5</v>
      </c>
      <c r="W21" s="53">
        <f>COUNT(W$11:W20)</f>
        <v>5</v>
      </c>
      <c r="X21" s="53">
        <f>COUNT(X$11:X20)</f>
        <v>5</v>
      </c>
      <c r="Y21" s="53">
        <f>COUNT(Y$11:Y20)</f>
        <v>5</v>
      </c>
      <c r="Z21" s="53">
        <f>COUNT(Z$11:Z20)</f>
        <v>5</v>
      </c>
      <c r="AA21" s="53">
        <f>COUNT(AA$11:AA20)</f>
        <v>5</v>
      </c>
      <c r="AB21" s="53">
        <f>COUNT(AB$11:AB20)</f>
        <v>5</v>
      </c>
      <c r="AC21" s="53">
        <f>COUNT(AC$11:AC20)</f>
        <v>5</v>
      </c>
      <c r="AD21" s="53">
        <f>COUNT(AD$11:AD20)</f>
        <v>5</v>
      </c>
      <c r="AE21" s="53">
        <f>COUNT(AE$11:AE20)</f>
        <v>5</v>
      </c>
      <c r="AF21" s="53">
        <f>COUNT(AF$11:AF20)</f>
        <v>5</v>
      </c>
      <c r="AG21" s="53">
        <f>COUNT(AG$11:AG20)</f>
        <v>0</v>
      </c>
      <c r="AH21" s="54">
        <f>SUM(AH$11:AH20)</f>
        <v>150</v>
      </c>
      <c r="AI21" s="55">
        <f>SUM(AI$11:AI20)</f>
        <v>25</v>
      </c>
      <c r="AJ21" s="56">
        <f>AVERAGE(AJ$11:AJ20)</f>
        <v>0.21897334915635805</v>
      </c>
      <c r="AK21" s="57">
        <f>SUM(AK$11:AK20)</f>
        <v>17.758879071722351</v>
      </c>
      <c r="AL21" s="58">
        <f>SUM(AL11:AL20)</f>
        <v>20.422710932480697</v>
      </c>
      <c r="AM21" s="59">
        <f>IFERROR(AO21/AL21/1.2,"")</f>
        <v>39518.665172687804</v>
      </c>
      <c r="AN21" s="60">
        <f>SUM(AN11:AN20)</f>
        <v>807078.27525929559</v>
      </c>
      <c r="AO21" s="61">
        <f>SUM(AO$11:AO20)</f>
        <v>968493.93031115446</v>
      </c>
    </row>
    <row r="23" spans="1:41">
      <c r="A23" s="106" t="s">
        <v>57</v>
      </c>
    </row>
  </sheetData>
  <sortState ref="A11:AQ20">
    <sortCondition ref="AQ11:AQ20"/>
  </sortState>
  <mergeCells count="15">
    <mergeCell ref="AL9:AL10"/>
    <mergeCell ref="AM9:AM10"/>
    <mergeCell ref="AN9:AN10"/>
    <mergeCell ref="AO9:AO10"/>
    <mergeCell ref="A9:A10"/>
    <mergeCell ref="B9:B10"/>
    <mergeCell ref="AH9:AH10"/>
    <mergeCell ref="AI9:AI10"/>
    <mergeCell ref="AJ9:AJ10"/>
    <mergeCell ref="AK9:AK10"/>
    <mergeCell ref="V6:X6"/>
    <mergeCell ref="V5:X5"/>
    <mergeCell ref="V4:X4"/>
    <mergeCell ref="V3:X3"/>
    <mergeCell ref="V2:X2"/>
  </mergeCells>
  <conditionalFormatting sqref="C21:AG21">
    <cfRule type="cellIs" dxfId="5" priority="1" stopIfTrue="1" operator="equal">
      <formula>0</formula>
    </cfRule>
  </conditionalFormatting>
  <conditionalFormatting sqref="AG9:AG10">
    <cfRule type="expression" dxfId="4" priority="2" stopIfTrue="1">
      <formula>OR(MONTH($B$5)=2,MONTH($B$5)=4,MONTH($B$5)=6,MONTH($B$5)=9,MONTH($B$5)=11)</formula>
    </cfRule>
  </conditionalFormatting>
  <conditionalFormatting sqref="AF9:AF10">
    <cfRule type="expression" dxfId="3" priority="3" stopIfTrue="1">
      <formula>MONTH($B$5)=2</formula>
    </cfRule>
  </conditionalFormatting>
  <conditionalFormatting sqref="AE9:AE10">
    <cfRule type="expression" dxfId="2" priority="4" stopIfTrue="1">
      <formula>AND(NOT(OR(AND(MOD(YEAR($B$5),4)=0,MOD(YEAR($B$5),100)&lt;&gt;0),MOD(YEAR($B$5),400)=0)),MONTH($B$5)=2)</formula>
    </cfRule>
  </conditionalFormatting>
  <conditionalFormatting sqref="C11:AG20">
    <cfRule type="expression" dxfId="1" priority="5" stopIfTrue="1">
      <formula>OR(C11="..",C11=".p.",C11=".z.")</formula>
    </cfRule>
    <cfRule type="expression" dxfId="0" priority="6" stopIfTrue="1">
      <formula>OR(C$10="сб",C$10="вс",C$10="вх")</formula>
    </cfRule>
  </conditionalFormatting>
  <hyperlinks>
    <hyperlink ref="A23" location="'Сводные данные'!A1" display="Сводные данные"/>
  </hyperlinks>
  <pageMargins left="0.19685039370078741" right="0.19685039370078741" top="0.51181102362204722" bottom="0.51181102362204722" header="0.31496062992125984" footer="0.31496062992125984"/>
  <pageSetup paperSize="9" scale="42" fitToHeight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42</vt:i4>
      </vt:variant>
    </vt:vector>
  </HeadingPairs>
  <TitlesOfParts>
    <vt:vector size="45" baseType="lpstr">
      <vt:lpstr>Сводные данные</vt:lpstr>
      <vt:lpstr>Москва (Россия-24) апр</vt:lpstr>
      <vt:lpstr>Москва (Москва-24) апр</vt:lpstr>
      <vt:lpstr>'Москва (Москва-24) апр'!amount_notax</vt:lpstr>
      <vt:lpstr>'Москва (Россия-24) апр'!amount_notax</vt:lpstr>
      <vt:lpstr>'Москва (Москва-24) апр'!amount_wvat</vt:lpstr>
      <vt:lpstr>'Москва (Россия-24) апр'!amount_wvat</vt:lpstr>
      <vt:lpstr>'Москва (Москва-24) апр'!brand</vt:lpstr>
      <vt:lpstr>'Москва (Россия-24) апр'!brand</vt:lpstr>
      <vt:lpstr>'Москва (Москва-24) апр'!channel</vt:lpstr>
      <vt:lpstr>'Москва (Россия-24) апр'!channel</vt:lpstr>
      <vt:lpstr>'Москва (Москва-24) апр'!chron</vt:lpstr>
      <vt:lpstr>'Москва (Россия-24) апр'!chron</vt:lpstr>
      <vt:lpstr>'Москва (Москва-24) апр'!cpp_notax</vt:lpstr>
      <vt:lpstr>'Москва (Россия-24) апр'!cpp_notax</vt:lpstr>
      <vt:lpstr>'Москва (Москва-24) апр'!customer</vt:lpstr>
      <vt:lpstr>'Москва (Россия-24) апр'!customer</vt:lpstr>
      <vt:lpstr>'Москва (Москва-24) апр'!efir</vt:lpstr>
      <vt:lpstr>'Москва (Россия-24) апр'!efir</vt:lpstr>
      <vt:lpstr>'Москва (Москва-24) апр'!month</vt:lpstr>
      <vt:lpstr>'Москва (Россия-24) апр'!month</vt:lpstr>
      <vt:lpstr>'Москва (Москва-24) апр'!outputs</vt:lpstr>
      <vt:lpstr>'Москва (Россия-24) апр'!outputs</vt:lpstr>
      <vt:lpstr>'Москва (Москва-24) апр'!programs</vt:lpstr>
      <vt:lpstr>'Москва (Россия-24) апр'!programs</vt:lpstr>
      <vt:lpstr>'Москва (Москва-24) апр'!qty_grp</vt:lpstr>
      <vt:lpstr>'Москва (Россия-24) апр'!qty_grp</vt:lpstr>
      <vt:lpstr>'Москва (Москва-24) апр'!qty_grpbuy</vt:lpstr>
      <vt:lpstr>'Москва (Россия-24) апр'!qty_grpbuy</vt:lpstr>
      <vt:lpstr>'Москва (Москва-24) апр'!qty_min</vt:lpstr>
      <vt:lpstr>'Москва (Россия-24) апр'!qty_min</vt:lpstr>
      <vt:lpstr>'Москва (Москва-24) апр'!qty_spot</vt:lpstr>
      <vt:lpstr>'Москва (Россия-24) апр'!qty_spot</vt:lpstr>
      <vt:lpstr>'Москва (Москва-24) апр'!region</vt:lpstr>
      <vt:lpstr>'Москва (Россия-24) апр'!region</vt:lpstr>
      <vt:lpstr>'Сводные данные'!spisok</vt:lpstr>
      <vt:lpstr>'Сводные данные'!summ_tabl</vt:lpstr>
      <vt:lpstr>'Москва (Москва-24) апр'!type</vt:lpstr>
      <vt:lpstr>'Москва (Россия-24) апр'!type</vt:lpstr>
      <vt:lpstr>'Москва (Москва-24) апр'!Заголовки_для_печати</vt:lpstr>
      <vt:lpstr>'Москва (Россия-24) апр'!Заголовки_для_печати</vt:lpstr>
      <vt:lpstr>'Сводные данные'!Заголовки_для_печати</vt:lpstr>
      <vt:lpstr>'Москва (Москва-24) апр'!Область_печати</vt:lpstr>
      <vt:lpstr>'Москва (Россия-24) апр'!Область_печати</vt:lpstr>
      <vt:lpstr>'Сводные данные'!Область_печати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Алексей</cp:lastModifiedBy>
  <dcterms:created xsi:type="dcterms:W3CDTF">2020-07-01T17:36:11Z</dcterms:created>
  <dcterms:modified xsi:type="dcterms:W3CDTF">2022-04-29T13:03:03Z</dcterms:modified>
</cp:coreProperties>
</file>